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" sheetId="4" r:id="rId4"/>
  </sheets>
  <externalReferences>
    <externalReference r:id="rId7"/>
  </externalReferences>
  <definedNames>
    <definedName name="_xlnm.Print_Area" localSheetId="0">'квітень'!$A$1:$X$109</definedName>
  </definedNames>
  <calcPr fullCalcOnLoad="1"/>
</workbook>
</file>

<file path=xl/sharedStrings.xml><?xml version="1.0" encoding="utf-8"?>
<sst xmlns="http://schemas.openxmlformats.org/spreadsheetml/2006/main" count="763" uniqueCount="191">
  <si>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</si>
  <si>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</si>
  <si>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</si>
  <si>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</si>
  <si>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</si>
  <si>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</si>
  <si>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</si>
  <si>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</si>
  <si>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</si>
  <si>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</si>
  <si>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</si>
  <si>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</si>
  <si>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</si>
  <si>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</si>
  <si>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</si>
  <si>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</si>
  <si>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</si>
  <si>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</si>
  <si>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</si>
  <si>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</si>
  <si>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</si>
  <si>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</si>
  <si>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</si>
  <si>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</si>
  <si>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</si>
  <si>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</si>
  <si>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</si>
  <si>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</si>
  <si>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</si>
  <si>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</si>
  <si>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</si>
  <si>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</si>
  <si>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</si>
  <si>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</si>
  <si>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</si>
  <si>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</si>
  <si>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</si>
  <si>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</si>
  <si>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</si>
  <si>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</si>
  <si>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</si>
  <si>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</si>
  <si>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</si>
  <si>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</si>
  <si>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</si>
  <si>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</si>
  <si>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</si>
  <si>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</si>
  <si>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</si>
  <si>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</si>
  <si>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</si>
  <si>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</si>
  <si>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</si>
  <si>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</si>
  <si>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</si>
  <si>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</si>
  <si>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</si>
  <si>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</si>
  <si>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</si>
  <si>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</si>
  <si>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</si>
  <si>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</si>
  <si>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</si>
  <si>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</si>
  <si>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</si>
  <si>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</si>
  <si>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</si>
  <si>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</si>
  <si>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</si>
  <si>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</si>
  <si>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</si>
  <si>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</si>
  <si>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</si>
  <si>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</si>
  <si>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</si>
  <si>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</si>
  <si>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</si>
  <si>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</si>
  <si>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</si>
  <si>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</si>
  <si>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</si>
  <si>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</si>
  <si>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</si>
  <si>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</si>
  <si>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</si>
  <si>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</si>
  <si>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</si>
  <si>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</si>
  <si>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</si>
  <si>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</si>
  <si>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</si>
  <si>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</si>
  <si>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</si>
  <si>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</si>
  <si>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</si>
  <si>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</si>
  <si>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</si>
  <si>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</si>
  <si>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</si>
  <si>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</si>
  <si>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</si>
  <si>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</si>
  <si>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</si>
  <si>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</si>
  <si>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</si>
  <si>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</si>
  <si>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</si>
  <si>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</si>
  <si>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</si>
  <si>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</si>
  <si>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</si>
  <si>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</si>
  <si>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</si>
  <si>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</si>
  <si>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</si>
  <si>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</si>
  <si>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</si>
  <si>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</si>
  <si>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</si>
  <si>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</si>
  <si>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</si>
  <si>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</si>
  <si>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</si>
  <si>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</si>
  <si>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</si>
  <si>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</si>
  <si>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</si>
  <si>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</si>
  <si>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</si>
  <si>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</si>
  <si>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</si>
  <si>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</si>
  <si>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</si>
  <si>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</si>
  <si>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</si>
  <si>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</si>
  <si>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</si>
  <si>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</si>
  <si>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</si>
  <si>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</si>
  <si>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</si>
  <si>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</si>
  <si>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</si>
  <si>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</si>
  <si>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</si>
  <si>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</si>
  <si>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</si>
  <si>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</si>
  <si>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</si>
  <si>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</si>
  <si>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>ЦНАП</t>
  </si>
  <si>
    <t>Власні надходження бюджетних установ</t>
  </si>
  <si>
    <t>Всього доходів (без трансфертів)</t>
  </si>
  <si>
    <t>Офіційні трансферти  ЗФ</t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</si>
  <si>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</si>
  <si>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</si>
  <si>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</si>
  <si>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</si>
  <si>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</si>
  <si>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</si>
  <si>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</si>
  <si>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</si>
  <si>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</si>
  <si>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</si>
  <si>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</si>
  <si>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</si>
  <si>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</si>
  <si>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</si>
  <si>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</si>
  <si>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</si>
  <si>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</si>
  <si>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</si>
  <si>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</si>
  <si>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</si>
  <si>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</si>
  <si>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</si>
  <si>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</si>
  <si>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</si>
  <si>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</si>
  <si>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</si>
  <si>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</si>
  <si>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</si>
  <si>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</si>
  <si>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</si>
  <si>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</si>
  <si>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</si>
  <si>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</si>
  <si>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</si>
  <si>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t>ж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</si>
  <si>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19.04.2018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</si>
  <si>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18.04.18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</si>
</sst>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5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9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24" fillId="0" borderId="0">
      <alignment/>
      <protection/>
    </xf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6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7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6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8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91" fontId="7" fillId="0" borderId="0" xfId="55" applyNumberFormat="1" applyFont="1" applyBorder="1" applyProtection="1">
      <alignment/>
      <protection/>
    </xf>
    <xf numFmtId="182" fontId="43" fillId="0" borderId="0" xfId="0" applyNumberFormat="1" applyFont="1" applyFill="1" applyBorder="1" applyAlignment="1">
      <alignment horizontal="center"/>
    </xf>
    <xf numFmtId="0" fontId="7" fillId="0" borderId="0" xfId="55" applyFont="1" applyAlignment="1" applyProtection="1">
      <alignment horizontal="left"/>
      <protection/>
    </xf>
    <xf numFmtId="0" fontId="89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82" fontId="2" fillId="0" borderId="0" xfId="0" applyNumberFormat="1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5" fillId="0" borderId="10" xfId="0" applyNumberFormat="1" applyFont="1" applyBorder="1" applyAlignment="1">
      <alignment/>
    </xf>
    <xf numFmtId="0" fontId="3" fillId="41" borderId="10" xfId="55" applyFont="1" applyFill="1" applyBorder="1" applyProtection="1">
      <alignment/>
      <protection/>
    </xf>
    <xf numFmtId="192" fontId="90" fillId="41" borderId="10" xfId="0" applyNumberFormat="1" applyFont="1" applyFill="1" applyBorder="1" applyAlignment="1">
      <alignment/>
    </xf>
    <xf numFmtId="182" fontId="90" fillId="41" borderId="10" xfId="0" applyNumberFormat="1" applyFont="1" applyFill="1" applyBorder="1" applyAlignment="1">
      <alignment/>
    </xf>
    <xf numFmtId="0" fontId="89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0" fontId="89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89" fillId="0" borderId="10" xfId="55" applyFont="1" applyFill="1" applyBorder="1" applyAlignment="1" applyProtection="1">
      <alignment horizontal="right" vertical="center" wrapText="1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191" fontId="7" fillId="0" borderId="0" xfId="55" applyNumberFormat="1" applyFont="1" applyFill="1" applyBorder="1" applyProtection="1">
      <alignment/>
      <protection/>
    </xf>
    <xf numFmtId="4" fontId="7" fillId="38" borderId="0" xfId="55" applyNumberFormat="1" applyFont="1" applyFill="1" applyProtection="1">
      <alignment/>
      <protection/>
    </xf>
    <xf numFmtId="0" fontId="23" fillId="0" borderId="0" xfId="55" applyFont="1" applyProtection="1">
      <alignment/>
      <protection/>
    </xf>
    <xf numFmtId="182" fontId="6" fillId="0" borderId="0" xfId="55" applyNumberFormat="1" applyFont="1" applyProtection="1">
      <alignment/>
      <protection/>
    </xf>
    <xf numFmtId="182" fontId="6" fillId="37" borderId="0" xfId="55" applyNumberFormat="1" applyFont="1" applyFill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91" fontId="7" fillId="0" borderId="0" xfId="55" applyNumberFormat="1" applyFont="1" applyAlignment="1" applyProtection="1">
      <alignment horizontal="center"/>
      <protection/>
    </xf>
    <xf numFmtId="191" fontId="3" fillId="34" borderId="10" xfId="55" applyNumberFormat="1" applyFont="1" applyFill="1" applyBorder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90" fillId="41" borderId="10" xfId="0" applyNumberFormat="1" applyFont="1" applyFill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182" fontId="50" fillId="0" borderId="10" xfId="0" applyNumberFormat="1" applyFont="1" applyBorder="1" applyAlignment="1">
      <alignment/>
    </xf>
    <xf numFmtId="182" fontId="50" fillId="0" borderId="10" xfId="0" applyNumberFormat="1" applyFont="1" applyFill="1" applyBorder="1" applyAlignment="1">
      <alignment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23" fillId="39" borderId="10" xfId="55" applyFont="1" applyFill="1" applyBorder="1" applyProtection="1">
      <alignment/>
      <protection/>
    </xf>
    <xf numFmtId="0" fontId="3" fillId="39" borderId="10" xfId="55" applyFont="1" applyFill="1" applyBorder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 horizontal="right"/>
      <protection/>
    </xf>
    <xf numFmtId="182" fontId="2" fillId="44" borderId="10" xfId="55" applyNumberFormat="1" applyFont="1" applyFill="1" applyBorder="1" applyProtection="1">
      <alignment/>
      <protection/>
    </xf>
    <xf numFmtId="182" fontId="2" fillId="44" borderId="10" xfId="0" applyNumberFormat="1" applyFont="1" applyFill="1" applyBorder="1" applyAlignment="1" applyProtection="1">
      <alignment horizontal="right"/>
      <protection/>
    </xf>
    <xf numFmtId="182" fontId="45" fillId="44" borderId="10" xfId="0" applyNumberFormat="1" applyFont="1" applyFill="1" applyBorder="1" applyAlignment="1">
      <alignment/>
    </xf>
    <xf numFmtId="182" fontId="6" fillId="37" borderId="0" xfId="55" applyNumberFormat="1" applyFont="1" applyFill="1" applyAlignment="1" applyProtection="1">
      <alignment horizontal="center"/>
      <protection/>
    </xf>
    <xf numFmtId="0" fontId="7" fillId="45" borderId="10" xfId="55" applyFont="1" applyFill="1" applyBorder="1" applyAlignment="1" applyProtection="1">
      <alignment vertical="center" wrapText="1"/>
      <protection/>
    </xf>
    <xf numFmtId="0" fontId="7" fillId="45" borderId="10" xfId="0" applyFont="1" applyFill="1" applyBorder="1" applyAlignment="1">
      <alignment wrapText="1"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0" fontId="12" fillId="0" borderId="0" xfId="55" applyFont="1" applyAlignment="1" applyProtection="1">
      <alignment horizontal="center"/>
      <protection/>
    </xf>
    <xf numFmtId="0" fontId="87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3" fillId="13" borderId="18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35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35" fillId="0" borderId="21" xfId="55" applyFont="1" applyFill="1" applyBorder="1" applyAlignment="1" applyProtection="1">
      <alignment horizontal="center"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  <sheetName val="210815"/>
      <sheetName val="240619"/>
    </sheetNames>
    <sheetDataSet>
      <sheetData sheetId="21">
        <row r="6">
          <cell r="G6">
            <v>1880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61"/>
  <sheetViews>
    <sheetView tabSelected="1" zoomScale="72" zoomScaleNormal="72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109" sqref="E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56" t="s">
        <v>189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186"/>
    </row>
    <row r="2" spans="2:25" s="1" customFormat="1" ht="15.75" customHeight="1">
      <c r="B2" s="357"/>
      <c r="C2" s="357"/>
      <c r="D2" s="357"/>
      <c r="E2" s="357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58"/>
      <c r="B3" s="360"/>
      <c r="C3" s="361" t="s">
        <v>0</v>
      </c>
      <c r="D3" s="362" t="s">
        <v>131</v>
      </c>
      <c r="E3" s="362" t="s">
        <v>179</v>
      </c>
      <c r="F3" s="25"/>
      <c r="G3" s="363" t="s">
        <v>26</v>
      </c>
      <c r="H3" s="364"/>
      <c r="I3" s="364"/>
      <c r="J3" s="364"/>
      <c r="K3" s="36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66" t="s">
        <v>185</v>
      </c>
      <c r="V3" s="369" t="s">
        <v>186</v>
      </c>
      <c r="W3" s="369"/>
      <c r="X3" s="369"/>
      <c r="Y3" s="194"/>
    </row>
    <row r="4" spans="1:24" ht="22.5" customHeight="1">
      <c r="A4" s="358"/>
      <c r="B4" s="360"/>
      <c r="C4" s="361"/>
      <c r="D4" s="362"/>
      <c r="E4" s="362"/>
      <c r="F4" s="370" t="s">
        <v>182</v>
      </c>
      <c r="G4" s="372" t="s">
        <v>31</v>
      </c>
      <c r="H4" s="374" t="s">
        <v>183</v>
      </c>
      <c r="I4" s="367" t="s">
        <v>184</v>
      </c>
      <c r="J4" s="374" t="s">
        <v>132</v>
      </c>
      <c r="K4" s="36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67"/>
      <c r="V4" s="376" t="s">
        <v>190</v>
      </c>
      <c r="W4" s="374" t="s">
        <v>44</v>
      </c>
      <c r="X4" s="378" t="s">
        <v>43</v>
      </c>
    </row>
    <row r="5" spans="1:24" ht="67.5" customHeight="1">
      <c r="A5" s="359"/>
      <c r="B5" s="360"/>
      <c r="C5" s="361"/>
      <c r="D5" s="362"/>
      <c r="E5" s="362"/>
      <c r="F5" s="371"/>
      <c r="G5" s="373"/>
      <c r="H5" s="375"/>
      <c r="I5" s="368"/>
      <c r="J5" s="375"/>
      <c r="K5" s="368"/>
      <c r="L5" s="379" t="s">
        <v>135</v>
      </c>
      <c r="M5" s="380"/>
      <c r="N5" s="381"/>
      <c r="O5" s="382" t="s">
        <v>168</v>
      </c>
      <c r="P5" s="383"/>
      <c r="Q5" s="384"/>
      <c r="R5" s="385" t="s">
        <v>187</v>
      </c>
      <c r="S5" s="385"/>
      <c r="T5" s="385"/>
      <c r="U5" s="368"/>
      <c r="V5" s="377"/>
      <c r="W5" s="375"/>
      <c r="X5" s="3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487888.34</v>
      </c>
      <c r="G8" s="103">
        <f>G9+G15+G18+G19+G23+G17</f>
        <v>431779.01</v>
      </c>
      <c r="H8" s="103">
        <f>G8-F8</f>
        <v>-56109.330000000016</v>
      </c>
      <c r="I8" s="210">
        <f aca="true" t="shared" si="0" ref="I8:I15">G8/F8</f>
        <v>0.8849955504163104</v>
      </c>
      <c r="J8" s="104">
        <f aca="true" t="shared" si="1" ref="J8:J52">G8-E8</f>
        <v>-1148854.79</v>
      </c>
      <c r="K8" s="156">
        <f aca="true" t="shared" si="2" ref="K8:K14">G8/E8</f>
        <v>0.2731682759156485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400312.26</v>
      </c>
      <c r="S8" s="103">
        <f aca="true" t="shared" si="5" ref="S8:S78">G8-R8</f>
        <v>31466.75</v>
      </c>
      <c r="T8" s="143">
        <f aca="true" t="shared" si="6" ref="T8:T20">G8/R8</f>
        <v>1.0786055116073636</v>
      </c>
      <c r="U8" s="103">
        <f>U9+U15+U18+U19+U23+U17</f>
        <v>126345.40100000001</v>
      </c>
      <c r="V8" s="103">
        <f>V9+V15+V18+V19+V23+V17</f>
        <v>64660.90999999999</v>
      </c>
      <c r="W8" s="103">
        <f>V8-U8</f>
        <v>-61684.49100000002</v>
      </c>
      <c r="X8" s="143">
        <f aca="true" t="shared" si="7" ref="X8:X15">V8/U8</f>
        <v>0.5117788972785798</v>
      </c>
      <c r="Y8" s="199">
        <f aca="true" t="shared" si="8" ref="Y8:Y22">T8-Q8</f>
        <v>-0.11021089992376742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283716.14</v>
      </c>
      <c r="G9" s="106">
        <v>260147.84</v>
      </c>
      <c r="H9" s="102">
        <f>G9-F9</f>
        <v>-23568.300000000017</v>
      </c>
      <c r="I9" s="208">
        <f t="shared" si="0"/>
        <v>0.9169299991181326</v>
      </c>
      <c r="J9" s="108">
        <f t="shared" si="1"/>
        <v>-696055.16</v>
      </c>
      <c r="K9" s="148">
        <f t="shared" si="2"/>
        <v>0.27206340076322705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15">
        <v>223096.1</v>
      </c>
      <c r="S9" s="109">
        <f t="shared" si="5"/>
        <v>37051.73999999999</v>
      </c>
      <c r="T9" s="144">
        <f t="shared" si="6"/>
        <v>1.166079729766679</v>
      </c>
      <c r="U9" s="107">
        <f>F9-березень!F9</f>
        <v>74519.801</v>
      </c>
      <c r="V9" s="110">
        <f>G9-березень!G9</f>
        <v>41352.31</v>
      </c>
      <c r="W9" s="111">
        <f>V9-U9</f>
        <v>-33167.49100000001</v>
      </c>
      <c r="X9" s="148">
        <f t="shared" si="7"/>
        <v>0.5549170749932625</v>
      </c>
      <c r="Y9" s="200">
        <f t="shared" si="8"/>
        <v>-0.06642366212047857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262178.7</v>
      </c>
      <c r="G10" s="94">
        <v>238784.1</v>
      </c>
      <c r="H10" s="71">
        <f aca="true" t="shared" si="9" ref="H10:H47">G10-F10</f>
        <v>-23394.600000000006</v>
      </c>
      <c r="I10" s="209">
        <f t="shared" si="0"/>
        <v>0.9107684949235006</v>
      </c>
      <c r="J10" s="72">
        <f t="shared" si="1"/>
        <v>-643018.9</v>
      </c>
      <c r="K10" s="75">
        <f t="shared" si="2"/>
        <v>0.27079075485114024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204365.86</v>
      </c>
      <c r="S10" s="74">
        <f t="shared" si="5"/>
        <v>34418.24000000002</v>
      </c>
      <c r="T10" s="145">
        <f t="shared" si="6"/>
        <v>1.1684148223191486</v>
      </c>
      <c r="U10" s="73">
        <f>F10-березень!F10</f>
        <v>69300</v>
      </c>
      <c r="V10" s="98">
        <f>G10-березень!G10</f>
        <v>38949.20999999999</v>
      </c>
      <c r="W10" s="74">
        <f aca="true" t="shared" si="10" ref="W10:W52">V10-U10</f>
        <v>-30350.790000000008</v>
      </c>
      <c r="X10" s="75">
        <f t="shared" si="7"/>
        <v>0.5620376623376622</v>
      </c>
      <c r="Y10" s="198">
        <f t="shared" si="8"/>
        <v>-0.07373662230384226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14534.7</v>
      </c>
      <c r="G11" s="94">
        <v>13504.01</v>
      </c>
      <c r="H11" s="71">
        <f t="shared" si="9"/>
        <v>-1030.6900000000005</v>
      </c>
      <c r="I11" s="209">
        <f t="shared" si="0"/>
        <v>0.9290876316676643</v>
      </c>
      <c r="J11" s="72">
        <f t="shared" si="1"/>
        <v>-36395.99</v>
      </c>
      <c r="K11" s="75">
        <f t="shared" si="2"/>
        <v>0.27062144288577156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12429.15</v>
      </c>
      <c r="S11" s="74">
        <f t="shared" si="5"/>
        <v>1074.8600000000006</v>
      </c>
      <c r="T11" s="145">
        <f t="shared" si="6"/>
        <v>1.086478962760929</v>
      </c>
      <c r="U11" s="73">
        <f>F11-березень!F11</f>
        <v>3780</v>
      </c>
      <c r="V11" s="98">
        <f>G11-березень!G11</f>
        <v>1480.8199999999997</v>
      </c>
      <c r="W11" s="74">
        <f t="shared" si="10"/>
        <v>-2299.1800000000003</v>
      </c>
      <c r="X11" s="75">
        <f t="shared" si="7"/>
        <v>0.3917513227513227</v>
      </c>
      <c r="Y11" s="198">
        <f t="shared" si="8"/>
        <v>-0.08718551173256639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3144.41</v>
      </c>
      <c r="G12" s="94">
        <v>3662.25</v>
      </c>
      <c r="H12" s="71">
        <f t="shared" si="9"/>
        <v>517.8400000000001</v>
      </c>
      <c r="I12" s="209">
        <f t="shared" si="0"/>
        <v>1.1646859029197847</v>
      </c>
      <c r="J12" s="72">
        <f t="shared" si="1"/>
        <v>-8337.75</v>
      </c>
      <c r="K12" s="75">
        <f t="shared" si="2"/>
        <v>0.3051875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2609.59</v>
      </c>
      <c r="S12" s="74">
        <f t="shared" si="5"/>
        <v>1052.6599999999999</v>
      </c>
      <c r="T12" s="145">
        <f t="shared" si="6"/>
        <v>1.4033813740855843</v>
      </c>
      <c r="U12" s="73">
        <f>F12-березень!F12</f>
        <v>850.0009999999997</v>
      </c>
      <c r="V12" s="98">
        <f>G12-березень!G12</f>
        <v>383.0999999999999</v>
      </c>
      <c r="W12" s="74">
        <f t="shared" si="10"/>
        <v>-466.90099999999984</v>
      </c>
      <c r="X12" s="75">
        <f t="shared" si="7"/>
        <v>0.4507053521113505</v>
      </c>
      <c r="Y12" s="198">
        <f t="shared" si="8"/>
        <v>0.4027267792047664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3613.7</v>
      </c>
      <c r="G13" s="94">
        <v>3889.87</v>
      </c>
      <c r="H13" s="71">
        <f t="shared" si="9"/>
        <v>276.1700000000001</v>
      </c>
      <c r="I13" s="209">
        <f t="shared" si="0"/>
        <v>1.0764230567008883</v>
      </c>
      <c r="J13" s="72">
        <f t="shared" si="1"/>
        <v>-8110.13</v>
      </c>
      <c r="K13" s="75">
        <f t="shared" si="2"/>
        <v>0.3241558333333333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3209.33</v>
      </c>
      <c r="S13" s="74">
        <f t="shared" si="5"/>
        <v>680.54</v>
      </c>
      <c r="T13" s="145">
        <f t="shared" si="6"/>
        <v>1.2120504902892504</v>
      </c>
      <c r="U13" s="73">
        <f>F13-березень!F13</f>
        <v>556.7999999999997</v>
      </c>
      <c r="V13" s="98">
        <f>G13-березень!G13</f>
        <v>539.19</v>
      </c>
      <c r="W13" s="74">
        <f t="shared" si="10"/>
        <v>-17.609999999999673</v>
      </c>
      <c r="X13" s="75">
        <f t="shared" si="7"/>
        <v>0.9683728448275868</v>
      </c>
      <c r="Y13" s="198">
        <f t="shared" si="8"/>
        <v>0.016451490208547304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244.63</v>
      </c>
      <c r="G14" s="94">
        <v>307.62</v>
      </c>
      <c r="H14" s="71">
        <f t="shared" si="9"/>
        <v>62.99000000000001</v>
      </c>
      <c r="I14" s="209">
        <f t="shared" si="0"/>
        <v>1.2574909046314844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482.17</v>
      </c>
      <c r="S14" s="74">
        <f t="shared" si="5"/>
        <v>-174.55</v>
      </c>
      <c r="T14" s="145">
        <f t="shared" si="6"/>
        <v>0.6379907501503619</v>
      </c>
      <c r="U14" s="73">
        <f>F14-березень!F14</f>
        <v>33</v>
      </c>
      <c r="V14" s="98">
        <f>G14-березень!G14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65</v>
      </c>
      <c r="G15" s="106">
        <v>337.62</v>
      </c>
      <c r="H15" s="102">
        <f t="shared" si="9"/>
        <v>272.62</v>
      </c>
      <c r="I15" s="208">
        <f t="shared" si="0"/>
        <v>5.194153846153847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-316.36</v>
      </c>
      <c r="S15" s="111">
        <f t="shared" si="5"/>
        <v>653.98</v>
      </c>
      <c r="T15" s="146">
        <f t="shared" si="6"/>
        <v>-1.0672019218611708</v>
      </c>
      <c r="U15" s="107">
        <f>F15-березень!F15</f>
        <v>5</v>
      </c>
      <c r="V15" s="110">
        <f>G15-березень!G15</f>
        <v>0</v>
      </c>
      <c r="W15" s="111">
        <f t="shared" si="10"/>
        <v>-5</v>
      </c>
      <c r="X15" s="148">
        <f t="shared" si="7"/>
        <v>0</v>
      </c>
      <c r="Y15" s="197">
        <f t="shared" si="8"/>
        <v>-2.08116075513254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F16-березень!F16</f>
        <v>0</v>
      </c>
      <c r="V16" s="110">
        <f>G16-березень!G16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F17-березень!F17</f>
        <v>0</v>
      </c>
      <c r="V17" s="110">
        <f>G17-березень!G17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F18-березень!F18</f>
        <v>0</v>
      </c>
      <c r="V18" s="110">
        <f>G18-березень!G18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44990</v>
      </c>
      <c r="G19" s="158">
        <v>30994.34</v>
      </c>
      <c r="H19" s="102">
        <f t="shared" si="9"/>
        <v>-13995.66</v>
      </c>
      <c r="I19" s="208">
        <f t="shared" si="12"/>
        <v>0.6889162036008002</v>
      </c>
      <c r="J19" s="108">
        <f t="shared" si="1"/>
        <v>-120733.66</v>
      </c>
      <c r="K19" s="108">
        <f t="shared" si="11"/>
        <v>20.42756775282084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36104.76</v>
      </c>
      <c r="S19" s="111">
        <f t="shared" si="5"/>
        <v>-5110.420000000002</v>
      </c>
      <c r="T19" s="146">
        <f t="shared" si="6"/>
        <v>0.8584557825616345</v>
      </c>
      <c r="U19" s="107">
        <f>F19-березень!F19</f>
        <v>11375</v>
      </c>
      <c r="V19" s="110">
        <f>G19-березень!G19</f>
        <v>3388.7599999999984</v>
      </c>
      <c r="W19" s="111">
        <f t="shared" si="10"/>
        <v>-7986.240000000002</v>
      </c>
      <c r="X19" s="148">
        <f t="shared" si="13"/>
        <v>0.2979129670329669</v>
      </c>
      <c r="Y19" s="197">
        <f t="shared" si="8"/>
        <v>-0.3857248309251561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17690</v>
      </c>
      <c r="G20" s="141">
        <v>13169.61</v>
      </c>
      <c r="H20" s="170">
        <f t="shared" si="9"/>
        <v>-4520.389999999999</v>
      </c>
      <c r="I20" s="211">
        <f t="shared" si="12"/>
        <v>0.7444663651780667</v>
      </c>
      <c r="J20" s="171">
        <f t="shared" si="1"/>
        <v>-53538.39</v>
      </c>
      <c r="K20" s="171">
        <f t="shared" si="11"/>
        <v>19.742174851592015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21979.58</v>
      </c>
      <c r="S20" s="116">
        <f t="shared" si="5"/>
        <v>-8809.970000000001</v>
      </c>
      <c r="T20" s="172">
        <f t="shared" si="6"/>
        <v>0.5991747794998812</v>
      </c>
      <c r="U20" s="136">
        <f>F20-березень!F20</f>
        <v>4475</v>
      </c>
      <c r="V20" s="124">
        <f>G20-березень!G20</f>
        <v>531.2399999999998</v>
      </c>
      <c r="W20" s="116">
        <f t="shared" si="10"/>
        <v>-3943.76</v>
      </c>
      <c r="X20" s="180">
        <f t="shared" si="13"/>
        <v>0.11871284916201112</v>
      </c>
      <c r="Y20" s="197">
        <f t="shared" si="8"/>
        <v>-0.4991442694402528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5200</v>
      </c>
      <c r="G21" s="141">
        <v>3957.29</v>
      </c>
      <c r="H21" s="170">
        <f t="shared" si="9"/>
        <v>-1242.71</v>
      </c>
      <c r="I21" s="211">
        <f t="shared" si="12"/>
        <v>0.7610173076923077</v>
      </c>
      <c r="J21" s="171">
        <f t="shared" si="1"/>
        <v>-11738.71</v>
      </c>
      <c r="K21" s="171">
        <f t="shared" si="11"/>
        <v>25.212092252803263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3118.94</v>
      </c>
      <c r="S21" s="116">
        <f t="shared" si="5"/>
        <v>838.3499999999999</v>
      </c>
      <c r="T21" s="172"/>
      <c r="U21" s="136">
        <f>F21-березень!F21</f>
        <v>1300</v>
      </c>
      <c r="V21" s="124">
        <f>G21-березень!G21</f>
        <v>444.42999999999984</v>
      </c>
      <c r="W21" s="116">
        <f t="shared" si="10"/>
        <v>-855.5700000000002</v>
      </c>
      <c r="X21" s="180">
        <f t="shared" si="13"/>
        <v>0.34186923076923065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22100</v>
      </c>
      <c r="G22" s="141">
        <v>13867.44</v>
      </c>
      <c r="H22" s="170">
        <f t="shared" si="9"/>
        <v>-8232.56</v>
      </c>
      <c r="I22" s="211">
        <f t="shared" si="12"/>
        <v>0.6274859728506788</v>
      </c>
      <c r="J22" s="171">
        <f t="shared" si="1"/>
        <v>-55456.56</v>
      </c>
      <c r="K22" s="171">
        <f t="shared" si="11"/>
        <v>20.00380820495067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11006.24</v>
      </c>
      <c r="S22" s="116">
        <f t="shared" si="5"/>
        <v>2861.2000000000007</v>
      </c>
      <c r="T22" s="172"/>
      <c r="U22" s="136">
        <f>F22-березень!F22</f>
        <v>5600</v>
      </c>
      <c r="V22" s="124">
        <f>G22-березень!G22</f>
        <v>2413.09</v>
      </c>
      <c r="W22" s="116">
        <f t="shared" si="10"/>
        <v>-3186.91</v>
      </c>
      <c r="X22" s="180">
        <f t="shared" si="13"/>
        <v>0.4309089285714286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140104.97</v>
      </c>
      <c r="H23" s="102">
        <f t="shared" si="9"/>
        <v>-18892.23000000001</v>
      </c>
      <c r="I23" s="208">
        <f t="shared" si="12"/>
        <v>0.8811788509483185</v>
      </c>
      <c r="J23" s="108">
        <f t="shared" si="1"/>
        <v>-331462.23</v>
      </c>
      <c r="K23" s="108">
        <f t="shared" si="11"/>
        <v>29.710499373154033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141309.29</v>
      </c>
      <c r="S23" s="111">
        <f t="shared" si="5"/>
        <v>-1204.320000000007</v>
      </c>
      <c r="T23" s="147">
        <f aca="true" t="shared" si="14" ref="T23:T41">G23/R23</f>
        <v>0.9914774180805805</v>
      </c>
      <c r="U23" s="107">
        <f>F23-березень!F23</f>
        <v>40445.600000000006</v>
      </c>
      <c r="V23" s="110">
        <f>G23-березень!G23</f>
        <v>19919.839999999997</v>
      </c>
      <c r="W23" s="111">
        <f t="shared" si="10"/>
        <v>-20525.76000000001</v>
      </c>
      <c r="X23" s="148">
        <f t="shared" si="13"/>
        <v>0.4925094447850939</v>
      </c>
      <c r="Y23" s="197">
        <f>T23-Q23</f>
        <v>-0.10339413568411482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55934.89</v>
      </c>
      <c r="H24" s="102">
        <f t="shared" si="9"/>
        <v>-13855.12000000001</v>
      </c>
      <c r="I24" s="208">
        <f t="shared" si="12"/>
        <v>0.8014741651419737</v>
      </c>
      <c r="J24" s="108">
        <f t="shared" si="1"/>
        <v>-160907.11</v>
      </c>
      <c r="K24" s="148">
        <f aca="true" t="shared" si="15" ref="K24:K41">G24/E24</f>
        <v>0.25795228784091645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67677</v>
      </c>
      <c r="S24" s="111">
        <f t="shared" si="5"/>
        <v>-11742.11</v>
      </c>
      <c r="T24" s="147">
        <f t="shared" si="14"/>
        <v>0.8264977762016638</v>
      </c>
      <c r="U24" s="107">
        <f>F24-березень!F24</f>
        <v>19921.000000000015</v>
      </c>
      <c r="V24" s="110">
        <f>G24-березень!G24</f>
        <v>4867.870000000003</v>
      </c>
      <c r="W24" s="111">
        <f t="shared" si="10"/>
        <v>-15053.130000000012</v>
      </c>
      <c r="X24" s="148">
        <f t="shared" si="13"/>
        <v>0.24435871693188088</v>
      </c>
      <c r="Y24" s="197">
        <f aca="true" t="shared" si="16" ref="Y24:Y99">T24-Q24</f>
        <v>-0.21988026863071497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11236.5</v>
      </c>
      <c r="G25" s="141">
        <v>8313.26</v>
      </c>
      <c r="H25" s="170">
        <f t="shared" si="9"/>
        <v>-2923.24</v>
      </c>
      <c r="I25" s="211">
        <f t="shared" si="12"/>
        <v>0.7398442575535087</v>
      </c>
      <c r="J25" s="171">
        <f t="shared" si="1"/>
        <v>-20470.739999999998</v>
      </c>
      <c r="K25" s="180">
        <f t="shared" si="15"/>
        <v>0.2888153140633685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9746.31</v>
      </c>
      <c r="S25" s="116">
        <f t="shared" si="5"/>
        <v>-1433.0499999999993</v>
      </c>
      <c r="T25" s="152">
        <f t="shared" si="14"/>
        <v>0.8529648656773693</v>
      </c>
      <c r="U25" s="136">
        <f>F25-березень!F25</f>
        <v>4879</v>
      </c>
      <c r="V25" s="124">
        <f>G25-березень!G25</f>
        <v>1371.5100000000002</v>
      </c>
      <c r="W25" s="116">
        <f t="shared" si="10"/>
        <v>-3507.49</v>
      </c>
      <c r="X25" s="180">
        <f t="shared" si="13"/>
        <v>0.28110473457675755</v>
      </c>
      <c r="Y25" s="197">
        <f t="shared" si="16"/>
        <v>-0.27963208027716935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280.61</v>
      </c>
      <c r="G26" s="139">
        <f>G28+G29</f>
        <v>616.19</v>
      </c>
      <c r="H26" s="158">
        <f t="shared" si="9"/>
        <v>335.58000000000004</v>
      </c>
      <c r="I26" s="212">
        <f t="shared" si="12"/>
        <v>2.1958946580663556</v>
      </c>
      <c r="J26" s="176">
        <f t="shared" si="1"/>
        <v>-905.81</v>
      </c>
      <c r="K26" s="191">
        <f t="shared" si="15"/>
        <v>0.40485545335085416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200.24</v>
      </c>
      <c r="S26" s="201">
        <f t="shared" si="5"/>
        <v>415.95000000000005</v>
      </c>
      <c r="T26" s="162">
        <f t="shared" si="14"/>
        <v>3.0772572912504996</v>
      </c>
      <c r="U26" s="167">
        <f>F26-березень!F26</f>
        <v>69</v>
      </c>
      <c r="V26" s="167">
        <f>G26-березень!G26</f>
        <v>104.63000000000005</v>
      </c>
      <c r="W26" s="176">
        <f t="shared" si="10"/>
        <v>35.63000000000005</v>
      </c>
      <c r="X26" s="191">
        <f t="shared" si="13"/>
        <v>1.5163768115942036</v>
      </c>
      <c r="Y26" s="197">
        <f t="shared" si="16"/>
        <v>2.071235703428517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7697.08</v>
      </c>
      <c r="H27" s="158">
        <f t="shared" si="9"/>
        <v>-3258.8099999999995</v>
      </c>
      <c r="I27" s="212">
        <f t="shared" si="12"/>
        <v>0.702551778084665</v>
      </c>
      <c r="J27" s="176">
        <f t="shared" si="1"/>
        <v>-19564.92</v>
      </c>
      <c r="K27" s="191">
        <f t="shared" si="15"/>
        <v>0.2823373193456093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9546.07</v>
      </c>
      <c r="S27" s="201">
        <f t="shared" si="5"/>
        <v>-1848.9899999999998</v>
      </c>
      <c r="T27" s="162">
        <f t="shared" si="14"/>
        <v>0.8063087741866548</v>
      </c>
      <c r="U27" s="167">
        <f>F27-березень!F27</f>
        <v>4809.999999999999</v>
      </c>
      <c r="V27" s="167">
        <f>G27-березень!G27</f>
        <v>1266.8900000000003</v>
      </c>
      <c r="W27" s="176">
        <f t="shared" si="10"/>
        <v>-3543.1099999999988</v>
      </c>
      <c r="X27" s="191">
        <f t="shared" si="13"/>
        <v>0.2633866943866945</v>
      </c>
      <c r="Y27" s="197">
        <f t="shared" si="16"/>
        <v>-0.33429959490487504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132.8</v>
      </c>
      <c r="G28" s="206">
        <v>107.46</v>
      </c>
      <c r="H28" s="218">
        <f t="shared" si="9"/>
        <v>-25.340000000000018</v>
      </c>
      <c r="I28" s="220">
        <f t="shared" si="12"/>
        <v>0.8091867469879517</v>
      </c>
      <c r="J28" s="221">
        <f t="shared" si="1"/>
        <v>-208.54000000000002</v>
      </c>
      <c r="K28" s="222">
        <f t="shared" si="15"/>
        <v>0.3400632911392405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169.07</v>
      </c>
      <c r="S28" s="221">
        <f t="shared" si="5"/>
        <v>-61.61</v>
      </c>
      <c r="T28" s="222">
        <f t="shared" si="14"/>
        <v>0.6355947240787839</v>
      </c>
      <c r="U28" s="206">
        <f>F28-березень!F28</f>
        <v>65.00000000000001</v>
      </c>
      <c r="V28" s="206">
        <f>G28-березень!G28</f>
        <v>25.89</v>
      </c>
      <c r="W28" s="221">
        <f t="shared" si="10"/>
        <v>-39.110000000000014</v>
      </c>
      <c r="X28" s="222">
        <f t="shared" si="13"/>
        <v>0.39830769230769225</v>
      </c>
      <c r="Y28" s="354">
        <f t="shared" si="16"/>
        <v>-0.5097062798717796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147.81</v>
      </c>
      <c r="G29" s="206">
        <v>508.73</v>
      </c>
      <c r="H29" s="218">
        <f t="shared" si="9"/>
        <v>360.92</v>
      </c>
      <c r="I29" s="220">
        <f t="shared" si="12"/>
        <v>3.441783370543265</v>
      </c>
      <c r="J29" s="221">
        <f t="shared" si="1"/>
        <v>-697.27</v>
      </c>
      <c r="K29" s="222">
        <f t="shared" si="15"/>
        <v>0.421832504145937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31.17</v>
      </c>
      <c r="S29" s="221">
        <f t="shared" si="5"/>
        <v>477.56</v>
      </c>
      <c r="T29" s="222">
        <f t="shared" si="14"/>
        <v>16.321142123837024</v>
      </c>
      <c r="U29" s="206">
        <f>F29-березень!F29</f>
        <v>4</v>
      </c>
      <c r="V29" s="206">
        <f>G29-березень!G29</f>
        <v>78.74000000000001</v>
      </c>
      <c r="W29" s="221">
        <f t="shared" si="10"/>
        <v>74.74000000000001</v>
      </c>
      <c r="X29" s="222">
        <f t="shared" si="13"/>
        <v>19.685000000000002</v>
      </c>
      <c r="Y29" s="354">
        <f t="shared" si="16"/>
        <v>15.34618699117522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330.09</v>
      </c>
      <c r="G30" s="206">
        <v>597.08</v>
      </c>
      <c r="H30" s="218">
        <f t="shared" si="9"/>
        <v>266.99000000000007</v>
      </c>
      <c r="I30" s="220">
        <f t="shared" si="12"/>
        <v>1.8088400133296982</v>
      </c>
      <c r="J30" s="221">
        <f t="shared" si="1"/>
        <v>-1757.92</v>
      </c>
      <c r="K30" s="222">
        <f t="shared" si="15"/>
        <v>0.2535371549893843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71.41</v>
      </c>
      <c r="S30" s="221">
        <f t="shared" si="5"/>
        <v>525.6700000000001</v>
      </c>
      <c r="T30" s="222">
        <f t="shared" si="14"/>
        <v>8.361293936423472</v>
      </c>
      <c r="U30" s="206">
        <f>F30-березень!F30</f>
        <v>10</v>
      </c>
      <c r="V30" s="206">
        <f>G30-березень!G30</f>
        <v>44.129999999999995</v>
      </c>
      <c r="W30" s="221">
        <f t="shared" si="10"/>
        <v>34.129999999999995</v>
      </c>
      <c r="X30" s="222">
        <f t="shared" si="13"/>
        <v>4.412999999999999</v>
      </c>
      <c r="Y30" s="354">
        <f t="shared" si="16"/>
        <v>7.30060257283829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10625.8</v>
      </c>
      <c r="G31" s="206">
        <v>7100</v>
      </c>
      <c r="H31" s="218">
        <f t="shared" si="9"/>
        <v>-3525.7999999999993</v>
      </c>
      <c r="I31" s="220">
        <f t="shared" si="12"/>
        <v>0.668184983718873</v>
      </c>
      <c r="J31" s="221">
        <f t="shared" si="1"/>
        <v>-17807</v>
      </c>
      <c r="K31" s="222">
        <f t="shared" si="15"/>
        <v>0.2850604247801823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9474.66</v>
      </c>
      <c r="S31" s="221">
        <f t="shared" si="5"/>
        <v>-2374.66</v>
      </c>
      <c r="T31" s="222">
        <f t="shared" si="14"/>
        <v>0.7493672596167039</v>
      </c>
      <c r="U31" s="206">
        <f>F31-березень!F31</f>
        <v>4799.999999999999</v>
      </c>
      <c r="V31" s="206">
        <f>G31-березень!G31</f>
        <v>1222.7600000000002</v>
      </c>
      <c r="W31" s="221"/>
      <c r="X31" s="222">
        <f t="shared" si="13"/>
        <v>0.25474166666666676</v>
      </c>
      <c r="Y31" s="354">
        <f t="shared" si="16"/>
        <v>-0.3994250256206672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172.03</v>
      </c>
      <c r="G32" s="120">
        <v>384.7</v>
      </c>
      <c r="H32" s="170">
        <f t="shared" si="9"/>
        <v>212.67</v>
      </c>
      <c r="I32" s="211">
        <f t="shared" si="12"/>
        <v>2.2362378654885773</v>
      </c>
      <c r="J32" s="171">
        <f t="shared" si="1"/>
        <v>102.69999999999999</v>
      </c>
      <c r="K32" s="180">
        <f t="shared" si="15"/>
        <v>1.3641843971631205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104.51</v>
      </c>
      <c r="S32" s="121">
        <f t="shared" si="5"/>
        <v>280.19</v>
      </c>
      <c r="T32" s="150">
        <f t="shared" si="14"/>
        <v>3.6809874653143235</v>
      </c>
      <c r="U32" s="136">
        <f>F32-березень!F32</f>
        <v>12</v>
      </c>
      <c r="V32" s="124">
        <f>G32-березень!G32</f>
        <v>39.629999999999995</v>
      </c>
      <c r="W32" s="116">
        <f t="shared" si="10"/>
        <v>27.629999999999995</v>
      </c>
      <c r="X32" s="180">
        <f t="shared" si="13"/>
        <v>3.3024999999999998</v>
      </c>
      <c r="Y32" s="198">
        <f t="shared" si="16"/>
        <v>3.243954331383815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-43.4</v>
      </c>
      <c r="S33" s="72">
        <f t="shared" si="5"/>
        <v>164.74</v>
      </c>
      <c r="T33" s="75">
        <f t="shared" si="14"/>
        <v>-2.7958525345622123</v>
      </c>
      <c r="U33" s="73">
        <f>F33-березень!F33</f>
        <v>0</v>
      </c>
      <c r="V33" s="98">
        <f>G33-березень!G33</f>
        <v>0</v>
      </c>
      <c r="W33" s="74">
        <f t="shared" si="10"/>
        <v>0</v>
      </c>
      <c r="X33" s="75" t="e">
        <f t="shared" si="13"/>
        <v>#DIV/0!</v>
      </c>
      <c r="Y33" s="354">
        <f t="shared" si="16"/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144.18</v>
      </c>
      <c r="G34" s="94">
        <v>263.36</v>
      </c>
      <c r="H34" s="71">
        <f t="shared" si="9"/>
        <v>119.18</v>
      </c>
      <c r="I34" s="209">
        <f t="shared" si="12"/>
        <v>1.8266056318490775</v>
      </c>
      <c r="J34" s="72">
        <f t="shared" si="1"/>
        <v>81.36000000000001</v>
      </c>
      <c r="K34" s="75">
        <f t="shared" si="15"/>
        <v>1.4470329670329671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115.44000000000003</v>
      </c>
      <c r="T34" s="75">
        <f t="shared" si="14"/>
        <v>1.780421849648459</v>
      </c>
      <c r="U34" s="73">
        <f>F34-березень!F34</f>
        <v>12</v>
      </c>
      <c r="V34" s="98">
        <f>G34-березень!G34</f>
        <v>39.630000000000024</v>
      </c>
      <c r="W34" s="74"/>
      <c r="X34" s="75">
        <f t="shared" si="13"/>
        <v>3.302500000000002</v>
      </c>
      <c r="Y34" s="354">
        <f t="shared" si="16"/>
        <v>1.3298264199735315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58381.48</v>
      </c>
      <c r="G35" s="120">
        <v>47236.93</v>
      </c>
      <c r="H35" s="102">
        <f t="shared" si="9"/>
        <v>-11144.550000000003</v>
      </c>
      <c r="I35" s="211">
        <f t="shared" si="12"/>
        <v>0.8091081281255631</v>
      </c>
      <c r="J35" s="171">
        <f t="shared" si="1"/>
        <v>-140539.07</v>
      </c>
      <c r="K35" s="180">
        <f t="shared" si="15"/>
        <v>0.25155999701772325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57826.16</v>
      </c>
      <c r="S35" s="122">
        <f t="shared" si="5"/>
        <v>-10589.230000000003</v>
      </c>
      <c r="T35" s="149">
        <f t="shared" si="14"/>
        <v>0.8168782087553453</v>
      </c>
      <c r="U35" s="136">
        <f>F35-березень!F35</f>
        <v>15030.000000000007</v>
      </c>
      <c r="V35" s="124">
        <f>G35-березень!G35</f>
        <v>3456.730000000003</v>
      </c>
      <c r="W35" s="116">
        <f t="shared" si="10"/>
        <v>-11573.270000000004</v>
      </c>
      <c r="X35" s="180">
        <f t="shared" si="13"/>
        <v>0.22998868928809058</v>
      </c>
      <c r="Y35" s="198">
        <f t="shared" si="16"/>
        <v>-0.21957557117187398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19295.230000000003</v>
      </c>
      <c r="G36" s="139">
        <v>4326.71</v>
      </c>
      <c r="H36" s="158">
        <f t="shared" si="9"/>
        <v>-14968.520000000004</v>
      </c>
      <c r="I36" s="212">
        <f t="shared" si="12"/>
        <v>0.22423728558819975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19304.539999999997</v>
      </c>
      <c r="S36" s="140">
        <f t="shared" si="5"/>
        <v>-14977.829999999998</v>
      </c>
      <c r="T36" s="162">
        <f t="shared" si="14"/>
        <v>0.22412914267835446</v>
      </c>
      <c r="U36" s="167">
        <f>F36-березень!F36</f>
        <v>4930.000000000004</v>
      </c>
      <c r="V36" s="167">
        <f>G36-березень!G36</f>
        <v>0</v>
      </c>
      <c r="W36" s="176">
        <f t="shared" si="10"/>
        <v>-4930.000000000004</v>
      </c>
      <c r="X36" s="191">
        <f aca="true" t="shared" si="18" ref="X36:X41">V36/U36*100</f>
        <v>0</v>
      </c>
      <c r="Y36" s="197">
        <f t="shared" si="16"/>
        <v>-0.8113830033041178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39086.25</v>
      </c>
      <c r="G37" s="139">
        <f t="shared" si="17"/>
        <v>32809.5</v>
      </c>
      <c r="H37" s="158">
        <f t="shared" si="9"/>
        <v>-6276.75</v>
      </c>
      <c r="I37" s="212">
        <f t="shared" si="12"/>
        <v>0.8394128369951069</v>
      </c>
      <c r="J37" s="176">
        <f t="shared" si="1"/>
        <v>-94276.5</v>
      </c>
      <c r="K37" s="191">
        <f t="shared" si="15"/>
        <v>0.2581676974647089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38521.630000000005</v>
      </c>
      <c r="S37" s="140">
        <f t="shared" si="5"/>
        <v>-5712.130000000005</v>
      </c>
      <c r="T37" s="162">
        <f t="shared" si="14"/>
        <v>0.8517162954942455</v>
      </c>
      <c r="U37" s="167">
        <f>F37-березень!F37</f>
        <v>10100</v>
      </c>
      <c r="V37" s="167">
        <f>G37-березень!G37</f>
        <v>2678.9900000000016</v>
      </c>
      <c r="W37" s="176">
        <f t="shared" si="10"/>
        <v>-7421.009999999998</v>
      </c>
      <c r="X37" s="191">
        <f>V37/U37</f>
        <v>0.2652465346534655</v>
      </c>
      <c r="Y37" s="197">
        <f t="shared" si="16"/>
        <v>-0.18518776676993165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18484.4</v>
      </c>
      <c r="G38" s="206">
        <v>14117.43</v>
      </c>
      <c r="H38" s="218">
        <f t="shared" si="9"/>
        <v>-4366.970000000001</v>
      </c>
      <c r="I38" s="220">
        <f t="shared" si="12"/>
        <v>0.7637483499599662</v>
      </c>
      <c r="J38" s="221">
        <f t="shared" si="1"/>
        <v>-43172.57</v>
      </c>
      <c r="K38" s="222">
        <f t="shared" si="15"/>
        <v>0.24642049223250131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18921.87</v>
      </c>
      <c r="S38" s="221">
        <f t="shared" si="5"/>
        <v>-4804.439999999999</v>
      </c>
      <c r="T38" s="222">
        <f t="shared" si="14"/>
        <v>0.7460906348051224</v>
      </c>
      <c r="U38" s="206">
        <f>F38-березень!F38</f>
        <v>4700.000000000002</v>
      </c>
      <c r="V38" s="206">
        <f>G38-березень!G38</f>
        <v>733.8600000000006</v>
      </c>
      <c r="W38" s="221">
        <f t="shared" si="10"/>
        <v>-3966.1400000000012</v>
      </c>
      <c r="X38" s="222">
        <f t="shared" si="18"/>
        <v>15.614042553191496</v>
      </c>
      <c r="Y38" s="354">
        <f t="shared" si="16"/>
        <v>-0.29090301399342033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32993.45</v>
      </c>
      <c r="G39" s="206">
        <v>27140.92</v>
      </c>
      <c r="H39" s="218">
        <f t="shared" si="9"/>
        <v>-5852.529999999999</v>
      </c>
      <c r="I39" s="220">
        <f t="shared" si="12"/>
        <v>0.8226153979047357</v>
      </c>
      <c r="J39" s="221">
        <f t="shared" si="1"/>
        <v>-78845.08</v>
      </c>
      <c r="K39" s="222">
        <f t="shared" si="15"/>
        <v>0.2560802370124356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32285.88</v>
      </c>
      <c r="S39" s="221">
        <f t="shared" si="5"/>
        <v>-5144.960000000003</v>
      </c>
      <c r="T39" s="222">
        <f t="shared" si="14"/>
        <v>0.8406436497936558</v>
      </c>
      <c r="U39" s="206">
        <f>F39-березень!F39</f>
        <v>8599.999999999996</v>
      </c>
      <c r="V39" s="206">
        <f>G39-березень!G39</f>
        <v>1936.2099999999991</v>
      </c>
      <c r="W39" s="221">
        <f t="shared" si="10"/>
        <v>-6663.789999999997</v>
      </c>
      <c r="X39" s="222">
        <f t="shared" si="18"/>
        <v>22.51406976744186</v>
      </c>
      <c r="Y39" s="354">
        <f t="shared" si="16"/>
        <v>-0.1964383986356668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810.83</v>
      </c>
      <c r="G40" s="206">
        <v>310</v>
      </c>
      <c r="H40" s="218">
        <f t="shared" si="9"/>
        <v>-500.83000000000004</v>
      </c>
      <c r="I40" s="220">
        <f t="shared" si="12"/>
        <v>0.38232428499192184</v>
      </c>
      <c r="J40" s="221">
        <f t="shared" si="1"/>
        <v>-3090</v>
      </c>
      <c r="K40" s="222">
        <f t="shared" si="15"/>
        <v>0.09117647058823529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382.67</v>
      </c>
      <c r="S40" s="221">
        <f t="shared" si="5"/>
        <v>-72.67000000000002</v>
      </c>
      <c r="T40" s="222">
        <f t="shared" si="14"/>
        <v>0.8100974730185276</v>
      </c>
      <c r="U40" s="206">
        <f>F40-березень!F40</f>
        <v>230</v>
      </c>
      <c r="V40" s="206">
        <f>G40-березень!G40</f>
        <v>43.879999999999995</v>
      </c>
      <c r="W40" s="221">
        <f t="shared" si="10"/>
        <v>-186.12</v>
      </c>
      <c r="X40" s="222">
        <f t="shared" si="18"/>
        <v>19.078260869565216</v>
      </c>
      <c r="Y40" s="354">
        <f t="shared" si="16"/>
        <v>-0.20107298652870587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6092.8</v>
      </c>
      <c r="G41" s="206">
        <v>5668.58</v>
      </c>
      <c r="H41" s="218">
        <f t="shared" si="9"/>
        <v>-424.22000000000025</v>
      </c>
      <c r="I41" s="220">
        <f t="shared" si="12"/>
        <v>0.9303735556722689</v>
      </c>
      <c r="J41" s="221">
        <f t="shared" si="1"/>
        <v>-15431.42</v>
      </c>
      <c r="K41" s="222">
        <f t="shared" si="15"/>
        <v>0.2686530805687204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6235.75</v>
      </c>
      <c r="S41" s="221">
        <f t="shared" si="5"/>
        <v>-567.1700000000001</v>
      </c>
      <c r="T41" s="222">
        <f t="shared" si="14"/>
        <v>0.9090454235657298</v>
      </c>
      <c r="U41" s="206">
        <f>F41-березень!F41</f>
        <v>1500</v>
      </c>
      <c r="V41" s="206">
        <f>G41-березень!G41</f>
        <v>742.7799999999997</v>
      </c>
      <c r="W41" s="221">
        <f t="shared" si="10"/>
        <v>-757.2200000000003</v>
      </c>
      <c r="X41" s="222">
        <f t="shared" si="18"/>
        <v>49.51866666666665</v>
      </c>
      <c r="Y41" s="354">
        <f t="shared" si="16"/>
        <v>-0.1269655316363708</v>
      </c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F42-березень!F42</f>
        <v>0</v>
      </c>
      <c r="V42" s="110">
        <f>G42-березень!G42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50.43</v>
      </c>
      <c r="G43" s="106">
        <v>47.71</v>
      </c>
      <c r="H43" s="102">
        <f t="shared" si="9"/>
        <v>-2.719999999999999</v>
      </c>
      <c r="I43" s="208">
        <f>G43/F43</f>
        <v>0.9460638508824113</v>
      </c>
      <c r="J43" s="108">
        <f t="shared" si="1"/>
        <v>-126.69</v>
      </c>
      <c r="K43" s="148">
        <f>G43/E43</f>
        <v>0.2735665137614679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52.41</v>
      </c>
      <c r="S43" s="108">
        <f t="shared" si="5"/>
        <v>-4.699999999999996</v>
      </c>
      <c r="T43" s="148">
        <f aca="true" t="shared" si="19" ref="T43:T51">G43/R43</f>
        <v>0.9103224575462698</v>
      </c>
      <c r="U43" s="107">
        <f>F43-березень!F43</f>
        <v>17</v>
      </c>
      <c r="V43" s="110">
        <f>G43-березень!G43</f>
        <v>0.480000000000004</v>
      </c>
      <c r="W43" s="111">
        <f t="shared" si="10"/>
        <v>-16.519999999999996</v>
      </c>
      <c r="X43" s="148">
        <f>V43/U43</f>
        <v>0.028235294117647292</v>
      </c>
      <c r="Y43" s="355">
        <f t="shared" si="16"/>
        <v>-0.20178059053433217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30.9</v>
      </c>
      <c r="G44" s="94">
        <v>38.9</v>
      </c>
      <c r="H44" s="71">
        <f t="shared" si="9"/>
        <v>8</v>
      </c>
      <c r="I44" s="209">
        <f>G44/F44</f>
        <v>1.2588996763754046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27.86</v>
      </c>
      <c r="S44" s="72">
        <f t="shared" si="5"/>
        <v>11.04</v>
      </c>
      <c r="T44" s="75">
        <f t="shared" si="19"/>
        <v>1.396267049533381</v>
      </c>
      <c r="U44" s="73">
        <f>F44-березень!F44</f>
        <v>5</v>
      </c>
      <c r="V44" s="98">
        <f>G44-березень!G44</f>
        <v>0</v>
      </c>
      <c r="W44" s="74">
        <f t="shared" si="10"/>
        <v>-5</v>
      </c>
      <c r="X44" s="75">
        <f>V44/U44</f>
        <v>0</v>
      </c>
      <c r="Y44" s="354">
        <f t="shared" si="16"/>
        <v>0.3357246909039928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19.53</v>
      </c>
      <c r="G45" s="94">
        <v>8.81</v>
      </c>
      <c r="H45" s="71">
        <f t="shared" si="9"/>
        <v>-10.72</v>
      </c>
      <c r="I45" s="209">
        <f>G45/F45</f>
        <v>0.4511008704557092</v>
      </c>
      <c r="J45" s="72">
        <f t="shared" si="1"/>
        <v>-64.69</v>
      </c>
      <c r="K45" s="75">
        <f>G45/E45</f>
        <v>0.1198639455782313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24.55</v>
      </c>
      <c r="S45" s="72">
        <f t="shared" si="5"/>
        <v>-15.74</v>
      </c>
      <c r="T45" s="75">
        <f t="shared" si="19"/>
        <v>0.3588594704684318</v>
      </c>
      <c r="U45" s="73">
        <f>F45-березень!F45</f>
        <v>12</v>
      </c>
      <c r="V45" s="98">
        <f>G45-березень!G45</f>
        <v>0.4800000000000004</v>
      </c>
      <c r="W45" s="74">
        <f t="shared" si="10"/>
        <v>-11.52</v>
      </c>
      <c r="X45" s="75">
        <f>V45/U45</f>
        <v>0.040000000000000036</v>
      </c>
      <c r="Y45" s="354">
        <f t="shared" si="16"/>
        <v>-0.8327747707767044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-1.18</v>
      </c>
      <c r="H46" s="102">
        <f t="shared" si="9"/>
        <v>-1.18</v>
      </c>
      <c r="I46" s="208"/>
      <c r="J46" s="108">
        <f t="shared" si="1"/>
        <v>-1.18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-27.35</v>
      </c>
      <c r="S46" s="108">
        <f t="shared" si="5"/>
        <v>26.17</v>
      </c>
      <c r="T46" s="148">
        <f t="shared" si="19"/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 t="shared" si="10"/>
        <v>0.5800000000000001</v>
      </c>
      <c r="X46" s="148"/>
      <c r="Y46" s="197">
        <f t="shared" si="16"/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84123.56</v>
      </c>
      <c r="H47" s="102">
        <f t="shared" si="9"/>
        <v>-5033.199999999997</v>
      </c>
      <c r="I47" s="208">
        <f>G47/F47</f>
        <v>0.9435466250680262</v>
      </c>
      <c r="J47" s="108">
        <f t="shared" si="1"/>
        <v>-170427.24</v>
      </c>
      <c r="K47" s="148">
        <f>G47/E47</f>
        <v>0.3304784742377553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73607.04</v>
      </c>
      <c r="S47" s="123">
        <f t="shared" si="5"/>
        <v>10516.520000000004</v>
      </c>
      <c r="T47" s="160">
        <f t="shared" si="19"/>
        <v>1.142873833807201</v>
      </c>
      <c r="U47" s="107">
        <f>F47-березень!F47</f>
        <v>20507.59999999999</v>
      </c>
      <c r="V47" s="110">
        <f>G47-березень!G47</f>
        <v>15050.910000000003</v>
      </c>
      <c r="W47" s="111">
        <f t="shared" si="10"/>
        <v>-5456.689999999988</v>
      </c>
      <c r="X47" s="148">
        <f>V47/U47</f>
        <v>0.7339186447951008</v>
      </c>
      <c r="Y47" s="197">
        <f t="shared" si="16"/>
        <v>0.0032721993222970536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-0.01</v>
      </c>
      <c r="T48" s="153">
        <f t="shared" si="19"/>
        <v>0</v>
      </c>
      <c r="U48" s="73">
        <f>F48-березень!F48</f>
        <v>0</v>
      </c>
      <c r="V48" s="98">
        <f>G48-березень!G48</f>
        <v>-0.01</v>
      </c>
      <c r="W48" s="74">
        <f t="shared" si="10"/>
        <v>-0.01</v>
      </c>
      <c r="X48" s="75"/>
      <c r="Y48" s="197">
        <f t="shared" si="16"/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18983.87</v>
      </c>
      <c r="G49" s="94">
        <v>16522.2</v>
      </c>
      <c r="H49" s="71">
        <f>G49-F49</f>
        <v>-2461.6699999999983</v>
      </c>
      <c r="I49" s="209">
        <f>G49/F49</f>
        <v>0.8703283366352594</v>
      </c>
      <c r="J49" s="72">
        <f t="shared" si="1"/>
        <v>-39192.8</v>
      </c>
      <c r="K49" s="75">
        <f>G49/E49</f>
        <v>0.2965485057883873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13998.42</v>
      </c>
      <c r="S49" s="85">
        <f t="shared" si="5"/>
        <v>2523.7800000000007</v>
      </c>
      <c r="T49" s="153">
        <f t="shared" si="19"/>
        <v>1.1802903470534531</v>
      </c>
      <c r="U49" s="73">
        <f>F49-березень!F49</f>
        <v>3999.999999999998</v>
      </c>
      <c r="V49" s="98">
        <f>G49-березень!G49</f>
        <v>2015.960000000001</v>
      </c>
      <c r="W49" s="74">
        <f t="shared" si="10"/>
        <v>-1984.0399999999972</v>
      </c>
      <c r="X49" s="75">
        <f>V49/U49</f>
        <v>0.5039900000000005</v>
      </c>
      <c r="Y49" s="197">
        <f t="shared" si="16"/>
        <v>-0.056986564468867185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70140.49</v>
      </c>
      <c r="G50" s="94">
        <v>67579.04</v>
      </c>
      <c r="H50" s="71">
        <f>G50-F50</f>
        <v>-2561.4500000000116</v>
      </c>
      <c r="I50" s="209">
        <f>G50/F50</f>
        <v>0.963481150473856</v>
      </c>
      <c r="J50" s="72">
        <f t="shared" si="1"/>
        <v>-131175.96000000002</v>
      </c>
      <c r="K50" s="75">
        <f>G50/E50</f>
        <v>0.3400117732887223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59585.52</v>
      </c>
      <c r="S50" s="85">
        <f t="shared" si="5"/>
        <v>7993.519999999997</v>
      </c>
      <c r="T50" s="153">
        <f t="shared" si="19"/>
        <v>1.134152055734346</v>
      </c>
      <c r="U50" s="73">
        <f>F50-березень!F50</f>
        <v>16500.000000000007</v>
      </c>
      <c r="V50" s="98">
        <f>G50-березень!G50</f>
        <v>13034.939999999995</v>
      </c>
      <c r="W50" s="74">
        <f t="shared" si="10"/>
        <v>-3465.060000000012</v>
      </c>
      <c r="X50" s="75">
        <f>V50/U50</f>
        <v>0.7899963636363629</v>
      </c>
      <c r="Y50" s="197">
        <f t="shared" si="16"/>
        <v>0.019243588678936163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32.4</v>
      </c>
      <c r="G51" s="94">
        <v>22.31</v>
      </c>
      <c r="H51" s="71">
        <f>G51-F51</f>
        <v>-10.09</v>
      </c>
      <c r="I51" s="209">
        <f>G51/F51</f>
        <v>0.6885802469135802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-0.7800000000000011</v>
      </c>
      <c r="T51" s="153">
        <f t="shared" si="19"/>
        <v>0.9662191424859246</v>
      </c>
      <c r="U51" s="73">
        <f>F51-березень!F51</f>
        <v>7.599999999999998</v>
      </c>
      <c r="V51" s="98">
        <f>G51-березень!G51</f>
        <v>0</v>
      </c>
      <c r="W51" s="74">
        <f t="shared" si="10"/>
        <v>-7.599999999999998</v>
      </c>
      <c r="X51" s="75"/>
      <c r="Y51" s="197">
        <f t="shared" si="16"/>
        <v>-0.22851692139105317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F52-березень!F52</f>
        <v>0</v>
      </c>
      <c r="V52" s="99">
        <f>G52-березень!G52</f>
        <v>0</v>
      </c>
      <c r="W52" s="117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15163.56</v>
      </c>
      <c r="H53" s="103">
        <f>H54+H55+H56+H57+H58+H60+H62+H63+H64+H65+H66+H71+H72+H76+H59+H61</f>
        <v>773.0099999999999</v>
      </c>
      <c r="I53" s="143">
        <f aca="true" t="shared" si="20" ref="I53:I72">G53/F53</f>
        <v>1.0537165014540792</v>
      </c>
      <c r="J53" s="104">
        <f>G53-E53</f>
        <v>-32085.340000000004</v>
      </c>
      <c r="K53" s="156">
        <f aca="true" t="shared" si="21" ref="K53:K72">G53/E53</f>
        <v>0.32092937613362427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 t="shared" si="5"/>
        <v>-4274.340000000002</v>
      </c>
      <c r="T53" s="143">
        <f>G53/R53</f>
        <v>0.7801027888815149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3666.0700000000006</v>
      </c>
      <c r="W53" s="103">
        <f>W54+W55+W56+W57+W58+W60+W62+W63+W64+W65+W66+W71+W72+W76</f>
        <v>-95.23199999999943</v>
      </c>
      <c r="X53" s="143">
        <f>V53/U53</f>
        <v>0.978270325139253</v>
      </c>
      <c r="Y53" s="197">
        <f t="shared" si="16"/>
        <v>0.09909626519159287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 t="shared" si="5"/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 aca="true" t="shared" si="23" ref="W54:W78">V54-U54</f>
        <v>0</v>
      </c>
      <c r="X54" s="155" t="e">
        <f>V54/U54</f>
        <v>#DIV/0!</v>
      </c>
      <c r="Y54" s="197">
        <f t="shared" si="16"/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1000.08</v>
      </c>
      <c r="G55" s="106">
        <v>2237.17</v>
      </c>
      <c r="H55" s="102">
        <f t="shared" si="22"/>
        <v>1237.0900000000001</v>
      </c>
      <c r="I55" s="213">
        <f t="shared" si="20"/>
        <v>2.2369910407167426</v>
      </c>
      <c r="J55" s="115">
        <f aca="true" t="shared" si="24" ref="J55:J78">G55-E55</f>
        <v>-2762.83</v>
      </c>
      <c r="K55" s="155">
        <f t="shared" si="21"/>
        <v>0.447434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7806.86</v>
      </c>
      <c r="S55" s="115">
        <f t="shared" si="5"/>
        <v>-5569.69</v>
      </c>
      <c r="T55" s="155">
        <f aca="true" t="shared" si="27" ref="T55:T78">G55/R55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 t="shared" si="23"/>
        <v>717.398</v>
      </c>
      <c r="X55" s="155">
        <f aca="true" t="shared" si="28" ref="X55:X77">V55/U55</f>
        <v>2.7080823424650355</v>
      </c>
      <c r="Y55" s="197">
        <f t="shared" si="16"/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42</v>
      </c>
      <c r="G56" s="106">
        <v>51.82</v>
      </c>
      <c r="H56" s="102">
        <f t="shared" si="22"/>
        <v>9.82</v>
      </c>
      <c r="I56" s="213">
        <f t="shared" si="20"/>
        <v>1.233809523809524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82.8</v>
      </c>
      <c r="S56" s="115">
        <f t="shared" si="5"/>
        <v>-30.979999999999997</v>
      </c>
      <c r="T56" s="155">
        <f t="shared" si="27"/>
        <v>0.6258454106280193</v>
      </c>
      <c r="U56" s="107">
        <f>F56-березень!F56</f>
        <v>14</v>
      </c>
      <c r="V56" s="110">
        <f>G56-березень!G56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5</v>
      </c>
      <c r="G57" s="106">
        <v>2.02</v>
      </c>
      <c r="H57" s="102">
        <f t="shared" si="22"/>
        <v>-2.98</v>
      </c>
      <c r="I57" s="213">
        <f t="shared" si="20"/>
        <v>0.404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208.43</v>
      </c>
      <c r="G58" s="106">
        <v>240.05</v>
      </c>
      <c r="H58" s="102">
        <f t="shared" si="22"/>
        <v>31.620000000000005</v>
      </c>
      <c r="I58" s="213">
        <f t="shared" si="20"/>
        <v>1.1517056085976107</v>
      </c>
      <c r="J58" s="115">
        <f t="shared" si="24"/>
        <v>-503.95</v>
      </c>
      <c r="K58" s="155">
        <f t="shared" si="21"/>
        <v>0.32264784946236563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394.48</v>
      </c>
      <c r="S58" s="115">
        <f t="shared" si="5"/>
        <v>-154.43</v>
      </c>
      <c r="T58" s="155">
        <f t="shared" si="27"/>
        <v>0.608522612046238</v>
      </c>
      <c r="U58" s="107">
        <f>F58-березень!F58</f>
        <v>60</v>
      </c>
      <c r="V58" s="110">
        <f>G58-березень!G58</f>
        <v>15.460000000000008</v>
      </c>
      <c r="W58" s="111">
        <f t="shared" si="23"/>
        <v>-44.53999999999999</v>
      </c>
      <c r="X58" s="155">
        <f t="shared" si="28"/>
        <v>0.2576666666666668</v>
      </c>
      <c r="Y58" s="197">
        <f t="shared" si="16"/>
        <v>-0.4463326998024527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30</v>
      </c>
      <c r="G59" s="106">
        <v>32.42</v>
      </c>
      <c r="H59" s="102">
        <f t="shared" si="22"/>
        <v>2.4200000000000017</v>
      </c>
      <c r="I59" s="213">
        <f t="shared" si="20"/>
        <v>1.0806666666666667</v>
      </c>
      <c r="J59" s="115">
        <f t="shared" si="24"/>
        <v>-83.08</v>
      </c>
      <c r="K59" s="155">
        <f t="shared" si="21"/>
        <v>0.2806926406926407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1.01</v>
      </c>
      <c r="S59" s="115">
        <f t="shared" si="5"/>
        <v>31.41</v>
      </c>
      <c r="T59" s="155">
        <f t="shared" si="27"/>
        <v>32.0990099009901</v>
      </c>
      <c r="U59" s="107">
        <f>F59-березень!F59</f>
        <v>10</v>
      </c>
      <c r="V59" s="110">
        <f>G59-березень!G59</f>
        <v>23.800000000000004</v>
      </c>
      <c r="W59" s="111">
        <f t="shared" si="23"/>
        <v>13.800000000000004</v>
      </c>
      <c r="X59" s="155">
        <f t="shared" si="28"/>
        <v>2.3800000000000003</v>
      </c>
      <c r="Y59" s="197">
        <f t="shared" si="16"/>
        <v>31.088511213326054</v>
      </c>
    </row>
    <row r="60" spans="1:25" s="6" customFormat="1" ht="30.75">
      <c r="A60" s="8"/>
      <c r="B60" s="352" t="s">
        <v>89</v>
      </c>
      <c r="C60" s="40">
        <v>22010300</v>
      </c>
      <c r="D60" s="249">
        <v>1284</v>
      </c>
      <c r="E60" s="102">
        <v>1284</v>
      </c>
      <c r="F60" s="102">
        <v>384</v>
      </c>
      <c r="G60" s="106">
        <v>344.75</v>
      </c>
      <c r="H60" s="102">
        <f t="shared" si="22"/>
        <v>-39.25</v>
      </c>
      <c r="I60" s="213">
        <f t="shared" si="20"/>
        <v>0.8977864583333334</v>
      </c>
      <c r="J60" s="115">
        <f t="shared" si="24"/>
        <v>-939.25</v>
      </c>
      <c r="K60" s="155">
        <f t="shared" si="21"/>
        <v>0.2684968847352025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393.47</v>
      </c>
      <c r="S60" s="115">
        <f t="shared" si="5"/>
        <v>-48.72000000000003</v>
      </c>
      <c r="T60" s="155">
        <f t="shared" si="27"/>
        <v>0.8761786159046432</v>
      </c>
      <c r="U60" s="107">
        <f>F60-березень!F60</f>
        <v>100</v>
      </c>
      <c r="V60" s="110">
        <f>G60-березень!G60</f>
        <v>64.42000000000002</v>
      </c>
      <c r="W60" s="111">
        <f t="shared" si="23"/>
        <v>-35.579999999999984</v>
      </c>
      <c r="X60" s="155">
        <f t="shared" si="28"/>
        <v>0.6442000000000001</v>
      </c>
      <c r="Y60" s="197">
        <f t="shared" si="16"/>
        <v>-0.18925776493077828</v>
      </c>
    </row>
    <row r="61" spans="1:25" s="6" customFormat="1" ht="18" hidden="1">
      <c r="A61" s="8"/>
      <c r="B61" s="352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353" t="s">
        <v>65</v>
      </c>
      <c r="C62" s="57">
        <v>22012500</v>
      </c>
      <c r="D62" s="248">
        <v>21260</v>
      </c>
      <c r="E62" s="102">
        <v>21260</v>
      </c>
      <c r="F62" s="102">
        <v>7490</v>
      </c>
      <c r="G62" s="106">
        <v>7498.79</v>
      </c>
      <c r="H62" s="102">
        <f t="shared" si="22"/>
        <v>8.789999999999964</v>
      </c>
      <c r="I62" s="213">
        <f t="shared" si="20"/>
        <v>1.001173564753004</v>
      </c>
      <c r="J62" s="115">
        <f t="shared" si="24"/>
        <v>-13761.21</v>
      </c>
      <c r="K62" s="155">
        <f t="shared" si="21"/>
        <v>0.35271825023518344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4681.51</v>
      </c>
      <c r="S62" s="115">
        <f t="shared" si="5"/>
        <v>2817.2799999999997</v>
      </c>
      <c r="T62" s="155">
        <f t="shared" si="27"/>
        <v>1.601788739103409</v>
      </c>
      <c r="U62" s="107">
        <f>F62-березень!F62</f>
        <v>1800</v>
      </c>
      <c r="V62" s="110">
        <f>G62-березень!G62</f>
        <v>1296.8500000000004</v>
      </c>
      <c r="W62" s="111">
        <f t="shared" si="23"/>
        <v>-503.14999999999964</v>
      </c>
      <c r="X62" s="155">
        <f t="shared" si="28"/>
        <v>0.7204722222222224</v>
      </c>
      <c r="Y62" s="197">
        <f t="shared" si="16"/>
        <v>0.5446106190107591</v>
      </c>
    </row>
    <row r="63" spans="1:25" s="6" customFormat="1" ht="31.5">
      <c r="A63" s="8"/>
      <c r="B63" s="353" t="s">
        <v>86</v>
      </c>
      <c r="C63" s="57">
        <v>22012600</v>
      </c>
      <c r="D63" s="248">
        <v>767</v>
      </c>
      <c r="E63" s="102">
        <v>767</v>
      </c>
      <c r="F63" s="102">
        <v>249</v>
      </c>
      <c r="G63" s="106">
        <v>246.22</v>
      </c>
      <c r="H63" s="102">
        <f t="shared" si="22"/>
        <v>-2.780000000000001</v>
      </c>
      <c r="I63" s="213">
        <f t="shared" si="20"/>
        <v>0.9888353413654618</v>
      </c>
      <c r="J63" s="115">
        <f t="shared" si="24"/>
        <v>-520.78</v>
      </c>
      <c r="K63" s="155">
        <f t="shared" si="21"/>
        <v>0.32101694915254236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175.37</v>
      </c>
      <c r="S63" s="115">
        <f t="shared" si="5"/>
        <v>70.85</v>
      </c>
      <c r="T63" s="155">
        <f t="shared" si="27"/>
        <v>1.4040029651593773</v>
      </c>
      <c r="U63" s="107">
        <f>F63-березень!F63</f>
        <v>64</v>
      </c>
      <c r="V63" s="110">
        <f>G63-березень!G63</f>
        <v>44.06</v>
      </c>
      <c r="W63" s="111">
        <f t="shared" si="23"/>
        <v>-19.939999999999998</v>
      </c>
      <c r="X63" s="155">
        <f t="shared" si="28"/>
        <v>0.6884375</v>
      </c>
      <c r="Y63" s="197">
        <f t="shared" si="16"/>
        <v>0.32378213253022947</v>
      </c>
    </row>
    <row r="64" spans="1:25" s="6" customFormat="1" ht="31.5">
      <c r="A64" s="8"/>
      <c r="B64" s="353" t="s">
        <v>90</v>
      </c>
      <c r="C64" s="57">
        <v>22012900</v>
      </c>
      <c r="D64" s="248">
        <v>44</v>
      </c>
      <c r="E64" s="102">
        <v>44</v>
      </c>
      <c r="F64" s="102">
        <v>12</v>
      </c>
      <c r="G64" s="106">
        <v>13.06</v>
      </c>
      <c r="H64" s="102">
        <f t="shared" si="22"/>
        <v>1.0600000000000005</v>
      </c>
      <c r="I64" s="213">
        <f t="shared" si="20"/>
        <v>1.0883333333333334</v>
      </c>
      <c r="J64" s="115">
        <f t="shared" si="24"/>
        <v>-30.939999999999998</v>
      </c>
      <c r="K64" s="155">
        <f t="shared" si="21"/>
        <v>0.2968181818181818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11.36</v>
      </c>
      <c r="S64" s="115">
        <f t="shared" si="5"/>
        <v>1.700000000000001</v>
      </c>
      <c r="T64" s="155">
        <f t="shared" si="27"/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 t="shared" si="23"/>
        <v>1.3000000000000007</v>
      </c>
      <c r="X64" s="155">
        <f t="shared" si="28"/>
        <v>1.3250000000000002</v>
      </c>
      <c r="Y64" s="197">
        <f t="shared" si="16"/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2064.14</v>
      </c>
      <c r="G65" s="106">
        <v>2279.83</v>
      </c>
      <c r="H65" s="102">
        <f t="shared" si="22"/>
        <v>215.69000000000005</v>
      </c>
      <c r="I65" s="213">
        <f t="shared" si="20"/>
        <v>1.1044938812289864</v>
      </c>
      <c r="J65" s="115">
        <f t="shared" si="24"/>
        <v>-3720.17</v>
      </c>
      <c r="K65" s="155">
        <f t="shared" si="21"/>
        <v>0.37997166666666665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2187.7</v>
      </c>
      <c r="S65" s="115">
        <f t="shared" si="5"/>
        <v>92.13000000000011</v>
      </c>
      <c r="T65" s="155">
        <f t="shared" si="27"/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 t="shared" si="23"/>
        <v>79.26000000000022</v>
      </c>
      <c r="X65" s="155">
        <f t="shared" si="28"/>
        <v>1.1585200000000004</v>
      </c>
      <c r="Y65" s="197">
        <f t="shared" si="16"/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269.64</v>
      </c>
      <c r="G66" s="106">
        <v>185.27</v>
      </c>
      <c r="H66" s="102">
        <f t="shared" si="22"/>
        <v>-84.36999999999998</v>
      </c>
      <c r="I66" s="213">
        <f t="shared" si="20"/>
        <v>0.6871013202788905</v>
      </c>
      <c r="J66" s="115">
        <f t="shared" si="24"/>
        <v>-680.73</v>
      </c>
      <c r="K66" s="155">
        <f t="shared" si="21"/>
        <v>0.2139376443418014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289.26</v>
      </c>
      <c r="S66" s="115">
        <f t="shared" si="5"/>
        <v>-103.98999999999998</v>
      </c>
      <c r="T66" s="155">
        <f t="shared" si="27"/>
        <v>0.6404964391896564</v>
      </c>
      <c r="U66" s="107">
        <f>F66-березень!F66</f>
        <v>74.5</v>
      </c>
      <c r="V66" s="110">
        <f>G66-березень!G66</f>
        <v>24.97</v>
      </c>
      <c r="W66" s="111">
        <f t="shared" si="23"/>
        <v>-49.53</v>
      </c>
      <c r="X66" s="155">
        <f t="shared" si="28"/>
        <v>0.3351677852348993</v>
      </c>
      <c r="Y66" s="197">
        <f t="shared" si="16"/>
        <v>-0.32578416155569634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223.42</v>
      </c>
      <c r="G67" s="94">
        <v>142.02</v>
      </c>
      <c r="H67" s="71">
        <f t="shared" si="22"/>
        <v>-81.39999999999998</v>
      </c>
      <c r="I67" s="209">
        <f t="shared" si="20"/>
        <v>0.6356637722674784</v>
      </c>
      <c r="J67" s="72">
        <f t="shared" si="24"/>
        <v>-586.1800000000001</v>
      </c>
      <c r="K67" s="75">
        <f t="shared" si="21"/>
        <v>0.19502883823125516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255.38</v>
      </c>
      <c r="S67" s="203">
        <f t="shared" si="5"/>
        <v>-113.35999999999999</v>
      </c>
      <c r="T67" s="204">
        <f t="shared" si="27"/>
        <v>0.5561124598637325</v>
      </c>
      <c r="U67" s="73">
        <f>F67-березень!F67</f>
        <v>63</v>
      </c>
      <c r="V67" s="98">
        <f>G67-березень!G67</f>
        <v>17.560000000000016</v>
      </c>
      <c r="W67" s="74">
        <f t="shared" si="23"/>
        <v>-45.43999999999998</v>
      </c>
      <c r="X67" s="75">
        <f t="shared" si="28"/>
        <v>0.278730158730159</v>
      </c>
      <c r="Y67" s="197">
        <f t="shared" si="16"/>
        <v>-0.4012644168947015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0.2</v>
      </c>
      <c r="G68" s="94">
        <v>0.06</v>
      </c>
      <c r="H68" s="71">
        <f t="shared" si="22"/>
        <v>-0.14</v>
      </c>
      <c r="I68" s="209">
        <f t="shared" si="20"/>
        <v>0.3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0.12</v>
      </c>
      <c r="S68" s="203">
        <f t="shared" si="5"/>
        <v>-0.06</v>
      </c>
      <c r="T68" s="204">
        <f t="shared" si="27"/>
        <v>0.5</v>
      </c>
      <c r="U68" s="73">
        <f>F68-березень!F68</f>
        <v>0.1</v>
      </c>
      <c r="V68" s="98">
        <f>G68-березень!G68</f>
        <v>0</v>
      </c>
      <c r="W68" s="74">
        <f t="shared" si="23"/>
        <v>-0.1</v>
      </c>
      <c r="X68" s="75"/>
      <c r="Y68" s="197">
        <f t="shared" si="16"/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F69-березень!F69</f>
        <v>0</v>
      </c>
      <c r="V69" s="98">
        <f>G69-березень!G69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46.02</v>
      </c>
      <c r="G70" s="94">
        <v>43.19</v>
      </c>
      <c r="H70" s="71">
        <f t="shared" si="22"/>
        <v>-2.8300000000000054</v>
      </c>
      <c r="I70" s="209">
        <f t="shared" si="20"/>
        <v>0.9385049978270316</v>
      </c>
      <c r="J70" s="72">
        <f t="shared" si="24"/>
        <v>-93.61000000000001</v>
      </c>
      <c r="K70" s="75">
        <f t="shared" si="21"/>
        <v>0.3157163742690058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33.77</v>
      </c>
      <c r="S70" s="203">
        <f t="shared" si="5"/>
        <v>9.419999999999995</v>
      </c>
      <c r="T70" s="204">
        <f t="shared" si="27"/>
        <v>1.2789458098904352</v>
      </c>
      <c r="U70" s="73">
        <f>F70-березень!F70</f>
        <v>11.400000000000006</v>
      </c>
      <c r="V70" s="98">
        <f>G70-березень!G70</f>
        <v>7.399999999999999</v>
      </c>
      <c r="W70" s="74">
        <f t="shared" si="23"/>
        <v>-4.000000000000007</v>
      </c>
      <c r="X70" s="75">
        <f t="shared" si="28"/>
        <v>0.6491228070175434</v>
      </c>
      <c r="Y70" s="197">
        <f t="shared" si="16"/>
        <v>0.2687552915031952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F71-березень!F71</f>
        <v>0</v>
      </c>
      <c r="V71" s="110">
        <f>G71-березень!G71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2608.65</v>
      </c>
      <c r="G72" s="106">
        <v>1973.25</v>
      </c>
      <c r="H72" s="102">
        <f t="shared" si="22"/>
        <v>-635.4000000000001</v>
      </c>
      <c r="I72" s="213">
        <f t="shared" si="20"/>
        <v>0.7564257374504053</v>
      </c>
      <c r="J72" s="115">
        <f t="shared" si="24"/>
        <v>-6196.75</v>
      </c>
      <c r="K72" s="155">
        <f t="shared" si="21"/>
        <v>0.24152386780905752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3536.21</v>
      </c>
      <c r="S72" s="115">
        <f t="shared" si="5"/>
        <v>-1562.96</v>
      </c>
      <c r="T72" s="155">
        <f t="shared" si="27"/>
        <v>0.5580126745866337</v>
      </c>
      <c r="U72" s="107">
        <f>F72-березень!F72</f>
        <v>680</v>
      </c>
      <c r="V72" s="110">
        <f>G72-березень!G72</f>
        <v>474.54999999999995</v>
      </c>
      <c r="W72" s="111">
        <f t="shared" si="23"/>
        <v>-205.45000000000005</v>
      </c>
      <c r="X72" s="155">
        <f t="shared" si="28"/>
        <v>0.6978676470588234</v>
      </c>
      <c r="Y72" s="197">
        <f t="shared" si="16"/>
        <v>-0.4522607051426081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F73-березень!F73</f>
        <v>0</v>
      </c>
      <c r="V73" s="110">
        <f>G73-березень!G73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F74-березень!F74</f>
        <v>0</v>
      </c>
      <c r="V74" s="110">
        <f>G74-березень!G74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F75-березень!F75</f>
        <v>0</v>
      </c>
      <c r="V75" s="110">
        <f>G75-березень!G75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20</v>
      </c>
      <c r="G76" s="106">
        <v>0</v>
      </c>
      <c r="H76" s="102">
        <f t="shared" si="22"/>
        <v>-20</v>
      </c>
      <c r="I76" s="213">
        <f>G76/F76</f>
        <v>0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7"/>
        <v>0</v>
      </c>
      <c r="U76" s="107">
        <f>F76-березень!F76</f>
        <v>20</v>
      </c>
      <c r="V76" s="110">
        <f>G76-березень!G76</f>
        <v>0</v>
      </c>
      <c r="W76" s="111">
        <f t="shared" si="23"/>
        <v>-20</v>
      </c>
      <c r="X76" s="155">
        <f t="shared" si="28"/>
        <v>0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12.47</v>
      </c>
      <c r="G77" s="106">
        <v>4.74</v>
      </c>
      <c r="H77" s="102">
        <f t="shared" si="22"/>
        <v>-7.73</v>
      </c>
      <c r="I77" s="213">
        <f>G77/F77</f>
        <v>0.38011226944667204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 t="shared" si="5"/>
        <v>-12.110000000000001</v>
      </c>
      <c r="T77" s="155">
        <f t="shared" si="27"/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 t="shared" si="5"/>
        <v>5.7</v>
      </c>
      <c r="T78" s="155">
        <f t="shared" si="27"/>
        <v>-0.08571428571428572</v>
      </c>
      <c r="U78" s="107">
        <f>F78-березень!F78</f>
        <v>0</v>
      </c>
      <c r="V78" s="110">
        <f>G78-березень!G78</f>
        <v>0</v>
      </c>
      <c r="W78" s="111">
        <f t="shared" si="23"/>
        <v>0</v>
      </c>
      <c r="X78" s="155"/>
      <c r="Y78" s="197">
        <f t="shared" si="16"/>
        <v>-0.08571428571428572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502291.36</v>
      </c>
      <c r="G79" s="103">
        <f>G8+G53+G77+G78</f>
        <v>446947.76</v>
      </c>
      <c r="H79" s="103">
        <f>G79-F79</f>
        <v>-55343.59999999998</v>
      </c>
      <c r="I79" s="210">
        <f>G79/F79</f>
        <v>0.8898177344718811</v>
      </c>
      <c r="J79" s="104">
        <f>G79-E79</f>
        <v>-1180969.94</v>
      </c>
      <c r="K79" s="156">
        <f>G79/E79</f>
        <v>0.2745518154879697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27186.01000000001</v>
      </c>
      <c r="T79" s="156">
        <f>G79/R79</f>
        <v>1.0647653341449048</v>
      </c>
      <c r="U79" s="103">
        <f>U8+U53+U77+U78</f>
        <v>130095.803</v>
      </c>
      <c r="V79" s="103">
        <f>V8+V53+V77+V78</f>
        <v>68326.98</v>
      </c>
      <c r="W79" s="135">
        <f>V79-U79</f>
        <v>-61768.823000000004</v>
      </c>
      <c r="X79" s="156">
        <f>V79/U79</f>
        <v>0.5252051059633338</v>
      </c>
      <c r="Y79" s="197">
        <f t="shared" si="16"/>
        <v>-0.0988671313725562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9.43</v>
      </c>
      <c r="H87" s="129">
        <f aca="true" t="shared" si="31" ref="H87:H98">G87-F87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-26.14</v>
      </c>
      <c r="T87" s="147"/>
      <c r="U87" s="129">
        <f>F87-березень!F87</f>
        <v>0</v>
      </c>
      <c r="V87" s="174">
        <f>G87-березень!G87</f>
        <v>9.43</v>
      </c>
      <c r="W87" s="131">
        <f aca="true" t="shared" si="34" ref="W87:W98">V87-U87</f>
        <v>9.43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806.47</v>
      </c>
      <c r="H88" s="112">
        <f t="shared" si="31"/>
        <v>0.04100000000005366</v>
      </c>
      <c r="I88" s="213">
        <f>G88/F88</f>
        <v>1.0000508414255938</v>
      </c>
      <c r="J88" s="117">
        <f>G88-E88</f>
        <v>-7511.569</v>
      </c>
      <c r="K88" s="147">
        <f>G88/E88</f>
        <v>0.09695434224340617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0.12</v>
      </c>
      <c r="S88" s="117">
        <f t="shared" si="29"/>
        <v>806.35</v>
      </c>
      <c r="T88" s="147">
        <f t="shared" si="30"/>
        <v>6720.583333333334</v>
      </c>
      <c r="U88" s="112">
        <f>F88-березень!F88</f>
        <v>0</v>
      </c>
      <c r="V88" s="118">
        <f>G88-березень!G88</f>
        <v>0.009999999999990905</v>
      </c>
      <c r="W88" s="117">
        <f t="shared" si="34"/>
        <v>0.009999999999990905</v>
      </c>
      <c r="X88" s="147" t="e">
        <f>V88/U88</f>
        <v>#DIV/0!</v>
      </c>
      <c r="Y88" s="197">
        <f t="shared" si="16"/>
        <v>6711.716811279056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3015</v>
      </c>
      <c r="G89" s="126">
        <v>1390.87</v>
      </c>
      <c r="H89" s="112">
        <f t="shared" si="31"/>
        <v>-1624.13</v>
      </c>
      <c r="I89" s="213">
        <f>G89/F89</f>
        <v>0.46131674958540625</v>
      </c>
      <c r="J89" s="117">
        <f aca="true" t="shared" si="35" ref="J89:J98">G89-E89</f>
        <v>-15058.130000000001</v>
      </c>
      <c r="K89" s="147">
        <f>G89/E89</f>
        <v>0.08455650799440695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302.92</v>
      </c>
      <c r="S89" s="117">
        <f t="shared" si="29"/>
        <v>1087.9499999999998</v>
      </c>
      <c r="T89" s="147">
        <f t="shared" si="30"/>
        <v>4.591542321404991</v>
      </c>
      <c r="U89" s="112">
        <f>F89-березень!F89</f>
        <v>1000</v>
      </c>
      <c r="V89" s="118">
        <f>G89-березень!G89</f>
        <v>189.15999999999985</v>
      </c>
      <c r="W89" s="117">
        <f t="shared" si="34"/>
        <v>-810.8400000000001</v>
      </c>
      <c r="X89" s="147">
        <f>V89/U89</f>
        <v>0.18915999999999986</v>
      </c>
      <c r="Y89" s="197">
        <f t="shared" si="16"/>
        <v>2.5716863600117583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8000</v>
      </c>
      <c r="G90" s="126">
        <v>1737.49</v>
      </c>
      <c r="H90" s="112">
        <f t="shared" si="31"/>
        <v>-6262.51</v>
      </c>
      <c r="I90" s="213">
        <f>G90/F90</f>
        <v>0.21718625</v>
      </c>
      <c r="J90" s="117">
        <f t="shared" si="35"/>
        <v>-20277.51</v>
      </c>
      <c r="K90" s="147">
        <f>G90/E90</f>
        <v>0.0789230070406541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1821.45</v>
      </c>
      <c r="S90" s="117">
        <f t="shared" si="29"/>
        <v>-83.96000000000004</v>
      </c>
      <c r="T90" s="147">
        <f t="shared" si="30"/>
        <v>0.9539048560213017</v>
      </c>
      <c r="U90" s="112">
        <f>F90-березень!F90</f>
        <v>2000</v>
      </c>
      <c r="V90" s="118">
        <f>G90-березень!G90</f>
        <v>279.70000000000005</v>
      </c>
      <c r="W90" s="117">
        <f t="shared" si="34"/>
        <v>-1720.3</v>
      </c>
      <c r="X90" s="147">
        <f>V90/U90</f>
        <v>0.13985000000000003</v>
      </c>
      <c r="Y90" s="197">
        <f t="shared" si="16"/>
        <v>-0.31820612591085085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8</v>
      </c>
      <c r="G91" s="126">
        <v>3</v>
      </c>
      <c r="H91" s="112">
        <f t="shared" si="31"/>
        <v>-5</v>
      </c>
      <c r="I91" s="213">
        <f>G91/F91</f>
        <v>0.375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5</v>
      </c>
      <c r="S91" s="117">
        <f t="shared" si="29"/>
        <v>-2</v>
      </c>
      <c r="T91" s="147">
        <f t="shared" si="30"/>
        <v>0.6</v>
      </c>
      <c r="U91" s="112">
        <f>F91-березень!F91</f>
        <v>2</v>
      </c>
      <c r="V91" s="118">
        <f>G91-березень!G91</f>
        <v>0</v>
      </c>
      <c r="W91" s="117">
        <f t="shared" si="34"/>
        <v>-2</v>
      </c>
      <c r="X91" s="147">
        <f>V91/U91</f>
        <v>0</v>
      </c>
      <c r="Y91" s="197">
        <f t="shared" si="16"/>
        <v>-0.6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3937.83</v>
      </c>
      <c r="H92" s="129">
        <f t="shared" si="31"/>
        <v>-7891.599</v>
      </c>
      <c r="I92" s="216">
        <f>G92/F92</f>
        <v>0.33288419922888923</v>
      </c>
      <c r="J92" s="131">
        <f t="shared" si="35"/>
        <v>-42868.209</v>
      </c>
      <c r="K92" s="151">
        <f>G92/E92</f>
        <v>0.08413081055630449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2129.48</v>
      </c>
      <c r="S92" s="117">
        <f t="shared" si="29"/>
        <v>1808.35</v>
      </c>
      <c r="T92" s="147">
        <f t="shared" si="30"/>
        <v>1.8491979262542968</v>
      </c>
      <c r="U92" s="129">
        <f>F92-березень!F92</f>
        <v>3002</v>
      </c>
      <c r="V92" s="174">
        <f>G92-березень!G92</f>
        <v>468.8699999999999</v>
      </c>
      <c r="W92" s="131">
        <f t="shared" si="34"/>
        <v>-2533.13</v>
      </c>
      <c r="X92" s="151">
        <f>V92/U92</f>
        <v>0.15618587608261156</v>
      </c>
      <c r="Y92" s="197">
        <f t="shared" si="16"/>
        <v>0.07675618018516372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11</v>
      </c>
      <c r="G93" s="126">
        <v>1.3</v>
      </c>
      <c r="H93" s="112">
        <f t="shared" si="31"/>
        <v>-9.7</v>
      </c>
      <c r="I93" s="213"/>
      <c r="J93" s="117">
        <f t="shared" si="35"/>
        <v>-41.7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9.25</v>
      </c>
      <c r="S93" s="117">
        <f t="shared" si="29"/>
        <v>-7.95</v>
      </c>
      <c r="T93" s="147">
        <f t="shared" si="30"/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 t="shared" si="34"/>
        <v>-3.94</v>
      </c>
      <c r="X93" s="147"/>
      <c r="Y93" s="197">
        <f t="shared" si="16"/>
        <v>-0.7339764413589916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F94-березень!F94</f>
        <v>0</v>
      </c>
      <c r="V94" s="118">
        <f>G94-березень!G94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2833.45</v>
      </c>
      <c r="G95" s="126">
        <v>2504.67</v>
      </c>
      <c r="H95" s="112">
        <f t="shared" si="31"/>
        <v>-328.77999999999975</v>
      </c>
      <c r="I95" s="213">
        <f>G95/F95</f>
        <v>0.8839647779209092</v>
      </c>
      <c r="J95" s="117">
        <f t="shared" si="35"/>
        <v>-6545.33</v>
      </c>
      <c r="K95" s="147">
        <f>G95/E95</f>
        <v>0.27675911602209946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2231.54</v>
      </c>
      <c r="S95" s="117">
        <f t="shared" si="29"/>
        <v>273.1300000000001</v>
      </c>
      <c r="T95" s="147">
        <f t="shared" si="30"/>
        <v>1.1223952965216846</v>
      </c>
      <c r="U95" s="112">
        <f>F95-березень!F95</f>
        <v>13.699999999999818</v>
      </c>
      <c r="V95" s="118">
        <f>G95-березень!G95</f>
        <v>3.3200000000001637</v>
      </c>
      <c r="W95" s="117">
        <f t="shared" si="34"/>
        <v>-10.379999999999654</v>
      </c>
      <c r="X95" s="147">
        <f>V95/U95</f>
        <v>0.24233576642337284</v>
      </c>
      <c r="Y95" s="197">
        <f t="shared" si="16"/>
        <v>-0.004075650485636961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G96-березень!G96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2505.9700000000003</v>
      </c>
      <c r="H97" s="129">
        <f t="shared" si="31"/>
        <v>-338.47999999999956</v>
      </c>
      <c r="I97" s="216">
        <f>G97/F97</f>
        <v>0.8810033574153177</v>
      </c>
      <c r="J97" s="131">
        <f t="shared" si="35"/>
        <v>-6587.03</v>
      </c>
      <c r="K97" s="151">
        <f>G97/E97</f>
        <v>0.2755933135378863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2240.82</v>
      </c>
      <c r="S97" s="117">
        <f t="shared" si="29"/>
        <v>265.1500000000001</v>
      </c>
      <c r="T97" s="147">
        <f t="shared" si="30"/>
        <v>1.1183272195000045</v>
      </c>
      <c r="U97" s="129">
        <f>F97-березень!F97</f>
        <v>17.699999999999818</v>
      </c>
      <c r="V97" s="174">
        <f>G97-лютий!G97</f>
        <v>127.71000000000049</v>
      </c>
      <c r="W97" s="131">
        <f t="shared" si="34"/>
        <v>110.01000000000067</v>
      </c>
      <c r="X97" s="151">
        <f>V97/U97</f>
        <v>7.215254237288238</v>
      </c>
      <c r="Y97" s="197">
        <f t="shared" si="16"/>
        <v>-0.006597160789509227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13.99</v>
      </c>
      <c r="G98" s="126">
        <v>13.5</v>
      </c>
      <c r="H98" s="112">
        <f t="shared" si="31"/>
        <v>-0.4900000000000002</v>
      </c>
      <c r="I98" s="213">
        <f>G98/F98</f>
        <v>0.9649749821300929</v>
      </c>
      <c r="J98" s="117">
        <f t="shared" si="35"/>
        <v>-33.913</v>
      </c>
      <c r="K98" s="147">
        <f>G98/E98</f>
        <v>0.28473203551768506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7.6</v>
      </c>
      <c r="S98" s="117">
        <f t="shared" si="29"/>
        <v>5.9</v>
      </c>
      <c r="T98" s="147">
        <f t="shared" si="30"/>
        <v>1.7763157894736843</v>
      </c>
      <c r="U98" s="112">
        <f>F98-березень!F98</f>
        <v>5.86478</v>
      </c>
      <c r="V98" s="118">
        <f>G98-березень!G98</f>
        <v>0.5899999999999999</v>
      </c>
      <c r="W98" s="117">
        <f t="shared" si="34"/>
        <v>-5.27478</v>
      </c>
      <c r="X98" s="147">
        <f>V98/U98</f>
        <v>0.10060053403537726</v>
      </c>
      <c r="Y98" s="197">
        <f t="shared" si="16"/>
        <v>0.5272904996949699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6466.74</v>
      </c>
      <c r="H100" s="184">
        <f>G100-F100</f>
        <v>-8221.129</v>
      </c>
      <c r="I100" s="217">
        <f>G100/F100</f>
        <v>0.4402776195784426</v>
      </c>
      <c r="J100" s="177">
        <f>G100-E100</f>
        <v>-49479.71200000001</v>
      </c>
      <c r="K100" s="178">
        <f>G100/E100</f>
        <v>0.11558802692260091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2053.2699999999995</v>
      </c>
      <c r="T100" s="178">
        <f t="shared" si="30"/>
        <v>1.4652280405214038</v>
      </c>
      <c r="U100" s="183">
        <f>U86+U87+U92+U97+U98</f>
        <v>3025.5647799999997</v>
      </c>
      <c r="V100" s="183">
        <f>V86+V87+V92+V97+V98</f>
        <v>606.6000000000005</v>
      </c>
      <c r="W100" s="177">
        <f>V100-U100</f>
        <v>-2418.9647799999993</v>
      </c>
      <c r="X100" s="178">
        <f>V100/U100</f>
        <v>0.20049149302960903</v>
      </c>
      <c r="Y100" s="197">
        <f>T100-Q100</f>
        <v>-0.15351000443404872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516979.229</v>
      </c>
      <c r="G101" s="183">
        <f>G79+G100</f>
        <v>453414.5</v>
      </c>
      <c r="H101" s="184">
        <f>G101-F101</f>
        <v>-63564.72899999999</v>
      </c>
      <c r="I101" s="217">
        <f>G101/F101</f>
        <v>0.8770458745064978</v>
      </c>
      <c r="J101" s="177">
        <f>G101-E101</f>
        <v>-1230449.652</v>
      </c>
      <c r="K101" s="178">
        <f>G101/E101</f>
        <v>0.26927023742471123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29239.28000000001</v>
      </c>
      <c r="T101" s="178">
        <f t="shared" si="30"/>
        <v>1.0689320795307184</v>
      </c>
      <c r="U101" s="184">
        <f>U79+U100</f>
        <v>133121.36778</v>
      </c>
      <c r="V101" s="184">
        <f>V79+V100</f>
        <v>68933.58</v>
      </c>
      <c r="W101" s="177">
        <f>V101-U101</f>
        <v>-64187.78778</v>
      </c>
      <c r="X101" s="178">
        <f>V101/U101</f>
        <v>0.5178250580622152</v>
      </c>
      <c r="Y101" s="197">
        <f>T101-Q101</f>
        <v>-0.1056725627934374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7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1" t="s">
        <v>145</v>
      </c>
      <c r="C104" s="262"/>
      <c r="D104" s="4" t="s">
        <v>24</v>
      </c>
      <c r="F104" s="78"/>
      <c r="G104" s="262">
        <f>IF(H79&lt;0,ABS(H79/C103),0)</f>
        <v>7906.228571428568</v>
      </c>
      <c r="H104" s="263"/>
      <c r="I104" s="263"/>
      <c r="J104" s="263"/>
      <c r="V104" s="262">
        <f>IF(W79&lt;0,ABS(W79/C103),0)</f>
        <v>8824.117571428573</v>
      </c>
    </row>
    <row r="105" spans="2:7" ht="30.75">
      <c r="B105" s="264" t="s">
        <v>146</v>
      </c>
      <c r="C105" s="265">
        <v>43208</v>
      </c>
      <c r="D105" s="262"/>
      <c r="E105" s="262">
        <v>4127.3</v>
      </c>
      <c r="F105" s="78"/>
      <c r="G105" s="4" t="s">
        <v>147</v>
      </c>
    </row>
    <row r="106" spans="3:10" ht="15">
      <c r="C106" s="265">
        <v>43207</v>
      </c>
      <c r="D106" s="262"/>
      <c r="E106" s="262">
        <v>4107.6</v>
      </c>
      <c r="F106" s="78"/>
      <c r="G106" s="387"/>
      <c r="H106" s="387"/>
      <c r="I106" s="267"/>
      <c r="J106" s="268"/>
    </row>
    <row r="107" spans="3:10" ht="15">
      <c r="C107" s="265">
        <v>43206</v>
      </c>
      <c r="D107" s="262"/>
      <c r="E107" s="262">
        <v>5765.46</v>
      </c>
      <c r="F107" s="78"/>
      <c r="G107" s="387"/>
      <c r="H107" s="387"/>
      <c r="I107" s="267"/>
      <c r="J107" s="269"/>
    </row>
    <row r="108" spans="3:10" ht="15">
      <c r="C108" s="265"/>
      <c r="D108" s="4"/>
      <c r="F108" s="270"/>
      <c r="G108" s="388"/>
      <c r="H108" s="388"/>
      <c r="I108" s="271"/>
      <c r="J108" s="268"/>
    </row>
    <row r="109" spans="2:10" ht="16.5">
      <c r="B109" s="389" t="s">
        <v>148</v>
      </c>
      <c r="C109" s="390"/>
      <c r="D109" s="272"/>
      <c r="E109" s="324">
        <v>1.88</v>
      </c>
      <c r="F109" s="274" t="s">
        <v>149</v>
      </c>
      <c r="G109" s="387"/>
      <c r="H109" s="387"/>
      <c r="I109" s="275"/>
      <c r="J109" s="268"/>
    </row>
    <row r="110" spans="4:10" ht="15">
      <c r="D110" s="4"/>
      <c r="F110" s="270"/>
      <c r="G110" s="387"/>
      <c r="H110" s="387"/>
      <c r="I110" s="270"/>
      <c r="J110" s="273"/>
    </row>
    <row r="111" spans="2:10" ht="15" customHeight="1">
      <c r="B111" s="386"/>
      <c r="C111" s="386"/>
      <c r="D111" s="277"/>
      <c r="E111" s="278"/>
      <c r="F111" s="270"/>
      <c r="G111" s="387"/>
      <c r="H111" s="387"/>
      <c r="I111" s="270"/>
      <c r="J111" s="273"/>
    </row>
    <row r="112" spans="2:24" ht="15" hidden="1">
      <c r="B112" s="279" t="s">
        <v>150</v>
      </c>
      <c r="D112" s="270">
        <f>D60+D63+D64</f>
        <v>2095</v>
      </c>
      <c r="E112" s="270">
        <f aca="true" t="shared" si="36" ref="E112:W112">E60+E63+E64</f>
        <v>2095</v>
      </c>
      <c r="F112" s="270">
        <f t="shared" si="36"/>
        <v>645</v>
      </c>
      <c r="G112" s="325">
        <f t="shared" si="36"/>
        <v>604.03</v>
      </c>
      <c r="H112" s="270">
        <f t="shared" si="36"/>
        <v>-40.97</v>
      </c>
      <c r="I112" s="326">
        <f>G112/F112</f>
        <v>0.9364806201550387</v>
      </c>
      <c r="J112" s="270">
        <f t="shared" si="36"/>
        <v>-1490.97</v>
      </c>
      <c r="K112" s="326">
        <f>G112/E112</f>
        <v>0.2883198090692124</v>
      </c>
      <c r="L112" s="270">
        <f t="shared" si="36"/>
        <v>0</v>
      </c>
      <c r="M112" s="270">
        <f t="shared" si="36"/>
        <v>0</v>
      </c>
      <c r="N112" s="270">
        <f t="shared" si="36"/>
        <v>0</v>
      </c>
      <c r="O112" s="270">
        <f t="shared" si="36"/>
        <v>1956.6200000000001</v>
      </c>
      <c r="P112" s="270">
        <f t="shared" si="36"/>
        <v>138.37999999999994</v>
      </c>
      <c r="Q112" s="326">
        <f>E112/O112</f>
        <v>1.0707240036389283</v>
      </c>
      <c r="R112" s="270">
        <f t="shared" si="36"/>
        <v>580.2</v>
      </c>
      <c r="S112" s="270">
        <f t="shared" si="36"/>
        <v>23.82999999999997</v>
      </c>
      <c r="T112" s="326">
        <f>G112/R112</f>
        <v>1.0410720441227161</v>
      </c>
      <c r="U112" s="270">
        <f t="shared" si="36"/>
        <v>168</v>
      </c>
      <c r="V112" s="280">
        <f t="shared" si="36"/>
        <v>113.78000000000002</v>
      </c>
      <c r="W112" s="270">
        <f t="shared" si="36"/>
        <v>-54.219999999999985</v>
      </c>
      <c r="X112" s="326">
        <f>V112/U112</f>
        <v>0.6772619047619048</v>
      </c>
    </row>
    <row r="113" spans="4:9" ht="15" hidden="1">
      <c r="D113" s="260"/>
      <c r="F113" s="78"/>
      <c r="G113" s="4"/>
      <c r="I113" s="262"/>
    </row>
    <row r="114" spans="2:10" ht="15" hidden="1">
      <c r="B114" s="4" t="s">
        <v>162</v>
      </c>
      <c r="D114" s="262">
        <f>D9+D15+D18+D19+D23+D54+D57+D59+D71+D77+D93+D95</f>
        <v>1592543.3</v>
      </c>
      <c r="E114" s="262">
        <f>E9+E15+E18+E19+E23+E54+E57+E59+E71+E77+E93+E95</f>
        <v>1592543.3</v>
      </c>
      <c r="F114" s="262">
        <f>F9+F15+F18+F19+F23+F54+F57+F59+F71+F77+F93+F95</f>
        <v>490787.87</v>
      </c>
      <c r="G114" s="281">
        <f>G9+G15+G18+G19+G23+G54+G57+G59+G71+G77+G93+G95</f>
        <v>434383.06999999995</v>
      </c>
      <c r="H114" s="262">
        <f>H9+H15+H18+H19+H23+H54+H57+H59+H71+H77+H93+H95</f>
        <v>-56404.80000000003</v>
      </c>
      <c r="I114" s="163">
        <f>G114/F114</f>
        <v>0.8850729542276584</v>
      </c>
      <c r="J114" s="262"/>
    </row>
    <row r="115" spans="2:10" ht="15" hidden="1">
      <c r="B115" s="4" t="s">
        <v>163</v>
      </c>
      <c r="D115" s="262">
        <f>D55+D58+D60+D63+D64+D65+D72+D76+D88+D89+D90+D91+D98</f>
        <v>65675.813</v>
      </c>
      <c r="E115" s="262">
        <f>E55+E58+E60+E63+E64+E65+E72+E76+E88+E89+E90+E91+E98</f>
        <v>69036.852</v>
      </c>
      <c r="F115" s="262">
        <f>F55+F58+F60+F63+F64+F65+F72+F76+F88+F89+F90+F91+F98</f>
        <v>18389.719</v>
      </c>
      <c r="G115" s="281">
        <f>G55+G58+G60+G63+G64+G65+G72+G76+G88+G89+G90+G91+G98</f>
        <v>11285.66</v>
      </c>
      <c r="H115" s="262">
        <f>H55+H58+H60+H63+H64+H65+H72+H76+H88+H89+H90+H91+H98</f>
        <v>-7104.059</v>
      </c>
      <c r="I115" s="163">
        <f>G115/F115</f>
        <v>0.6136939884725807</v>
      </c>
      <c r="J115" s="262"/>
    </row>
    <row r="116" spans="2:10" ht="15" hidden="1">
      <c r="B116" s="4" t="s">
        <v>164</v>
      </c>
      <c r="D116" s="262">
        <f>D56+D62+D66+D78</f>
        <v>22284</v>
      </c>
      <c r="E116" s="262">
        <f>E56+E62+E66+E78</f>
        <v>22284</v>
      </c>
      <c r="F116" s="262">
        <f>F56+F62+F66+F78</f>
        <v>7801.64</v>
      </c>
      <c r="G116" s="281">
        <f>G56+G62+G66+G78</f>
        <v>7736.33</v>
      </c>
      <c r="H116" s="262">
        <f>H56+H62+H66+H78</f>
        <v>-65.31000000000002</v>
      </c>
      <c r="I116" s="163">
        <f>G116/F116</f>
        <v>0.9916286831999426</v>
      </c>
      <c r="J116" s="262"/>
    </row>
    <row r="117" spans="2:10" ht="15" hidden="1">
      <c r="B117" s="320" t="s">
        <v>165</v>
      </c>
      <c r="C117" s="328"/>
      <c r="D117" s="329">
        <f>D114+D115+D116</f>
        <v>1680503.1130000001</v>
      </c>
      <c r="E117" s="329">
        <f>E114+E115+E116</f>
        <v>1683864.152</v>
      </c>
      <c r="F117" s="329">
        <f>F114+F115+F116</f>
        <v>516979.229</v>
      </c>
      <c r="G117" s="330">
        <f>G114+G115+G116</f>
        <v>453405.05999999994</v>
      </c>
      <c r="H117" s="329">
        <f>H114+H115+H116</f>
        <v>-63574.16900000003</v>
      </c>
      <c r="I117" s="331">
        <f>G117/F117</f>
        <v>0.8770276145852659</v>
      </c>
      <c r="J117" s="262"/>
    </row>
    <row r="118" spans="4:10" ht="15" hidden="1">
      <c r="D118" s="262">
        <f>D117-D101</f>
        <v>0</v>
      </c>
      <c r="E118" s="262">
        <f>E117-E101</f>
        <v>0</v>
      </c>
      <c r="F118" s="262">
        <f>F117-F101</f>
        <v>0</v>
      </c>
      <c r="G118" s="281">
        <f>G117-G101</f>
        <v>-9.440000000060536</v>
      </c>
      <c r="H118" s="262">
        <f>H117-H101</f>
        <v>-9.440000000038708</v>
      </c>
      <c r="I118" s="163"/>
      <c r="J118" s="262"/>
    </row>
    <row r="119" spans="4:7" ht="15" hidden="1">
      <c r="D119" s="4"/>
      <c r="E119" s="4" t="s">
        <v>147</v>
      </c>
      <c r="F119" s="78"/>
      <c r="G119" s="4"/>
    </row>
    <row r="120" spans="2:7" ht="15" hidden="1">
      <c r="B120" s="266"/>
      <c r="D120" s="4"/>
      <c r="E120" s="262"/>
      <c r="F120" s="78"/>
      <c r="G120" s="4"/>
    </row>
    <row r="121" spans="2:8" ht="15" hidden="1">
      <c r="B121" s="266"/>
      <c r="D121" s="4"/>
      <c r="E121" s="262"/>
      <c r="F121" s="78"/>
      <c r="G121" s="4"/>
      <c r="H121" s="262"/>
    </row>
    <row r="122" spans="4:11" ht="15" hidden="1">
      <c r="D122" s="3"/>
      <c r="F122" s="78"/>
      <c r="G122" s="4"/>
      <c r="H122" s="262"/>
      <c r="I122" s="3"/>
      <c r="K122" s="3"/>
    </row>
    <row r="123" spans="2:12" ht="18" hidden="1">
      <c r="B123" s="83" t="s">
        <v>151</v>
      </c>
      <c r="C123" s="34">
        <v>25000000</v>
      </c>
      <c r="D123" s="125">
        <v>90449.655</v>
      </c>
      <c r="E123" s="348">
        <v>18102.06</v>
      </c>
      <c r="F123" s="348">
        <v>20254.32</v>
      </c>
      <c r="G123" s="34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83"/>
      <c r="D124" s="284">
        <f>D123+D100</f>
        <v>143035.068</v>
      </c>
      <c r="E124" s="284">
        <f aca="true" t="shared" si="38" ref="E124:J124">E123+E100</f>
        <v>74048.512</v>
      </c>
      <c r="F124" s="284">
        <f t="shared" si="38"/>
        <v>34942.189</v>
      </c>
      <c r="G124" s="284">
        <f t="shared" si="38"/>
        <v>8618.999999999998</v>
      </c>
      <c r="H124" s="284">
        <f t="shared" si="38"/>
        <v>-26323.189000000002</v>
      </c>
      <c r="I124" s="337">
        <f t="shared" si="37"/>
        <v>0.24666456929759034</v>
      </c>
      <c r="J124" s="284">
        <f t="shared" si="38"/>
        <v>-65429.51200000001</v>
      </c>
      <c r="K124" s="337">
        <f>G124/F124</f>
        <v>0.24666456929759034</v>
      </c>
      <c r="L124" s="3"/>
    </row>
    <row r="125" spans="2:12" ht="17.25" hidden="1">
      <c r="B125" s="285" t="s">
        <v>152</v>
      </c>
      <c r="C125" s="283"/>
      <c r="D125" s="284">
        <f>D101+D123</f>
        <v>1770952.768</v>
      </c>
      <c r="E125" s="284">
        <f aca="true" t="shared" si="39" ref="E125:J125">E101+E123</f>
        <v>1701966.212</v>
      </c>
      <c r="F125" s="284">
        <f t="shared" si="39"/>
        <v>537233.549</v>
      </c>
      <c r="G125" s="284">
        <f t="shared" si="39"/>
        <v>455566.76</v>
      </c>
      <c r="H125" s="284">
        <f t="shared" si="39"/>
        <v>-81666.78899999999</v>
      </c>
      <c r="I125" s="337">
        <f t="shared" si="37"/>
        <v>0.8479864313164851</v>
      </c>
      <c r="J125" s="284">
        <f t="shared" si="39"/>
        <v>-1246399.452</v>
      </c>
      <c r="K125" s="337">
        <f>G125/F125</f>
        <v>0.8479864313164851</v>
      </c>
      <c r="L125" s="3"/>
    </row>
    <row r="126" spans="2:12" ht="15" hidden="1">
      <c r="B126" s="286" t="s">
        <v>153</v>
      </c>
      <c r="C126" s="287">
        <v>40000000</v>
      </c>
      <c r="D126" s="288">
        <v>1499675.196</v>
      </c>
      <c r="E126" s="288">
        <v>1499675.2</v>
      </c>
      <c r="F126" s="350">
        <v>322086.73</v>
      </c>
      <c r="G126" s="350"/>
      <c r="H126" s="288">
        <f>G126-F126</f>
        <v>-322086.73</v>
      </c>
      <c r="I126" s="338">
        <f t="shared" si="37"/>
        <v>0</v>
      </c>
      <c r="J126" s="29">
        <f>G126-E126</f>
        <v>-1499675.2</v>
      </c>
      <c r="K126" s="338">
        <f>G126/E126</f>
        <v>0</v>
      </c>
      <c r="L126" s="3"/>
    </row>
    <row r="127" spans="2:12" ht="26.25" hidden="1">
      <c r="B127" s="340" t="s">
        <v>169</v>
      </c>
      <c r="C127" s="341">
        <v>41033900</v>
      </c>
      <c r="D127" s="342">
        <v>249086.1</v>
      </c>
      <c r="E127" s="343">
        <v>249086.1</v>
      </c>
      <c r="F127" s="343">
        <v>38359.2</v>
      </c>
      <c r="G127" s="342">
        <v>38359.2</v>
      </c>
      <c r="H127" s="34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340" t="s">
        <v>170</v>
      </c>
      <c r="C128" s="341">
        <v>41034200</v>
      </c>
      <c r="D128" s="342">
        <v>226186</v>
      </c>
      <c r="E128" s="342">
        <v>226186</v>
      </c>
      <c r="F128" s="342">
        <v>44005.9</v>
      </c>
      <c r="G128" s="342">
        <v>44005.9</v>
      </c>
      <c r="H128" s="34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286" t="s">
        <v>166</v>
      </c>
      <c r="C129" s="287"/>
      <c r="D129" s="288">
        <v>0</v>
      </c>
      <c r="E129" s="288">
        <v>0</v>
      </c>
      <c r="F129" s="288">
        <v>0</v>
      </c>
      <c r="G129" s="288">
        <v>0</v>
      </c>
      <c r="H129" s="288">
        <f>G129-F129</f>
        <v>0</v>
      </c>
      <c r="I129" s="338" t="e">
        <f t="shared" si="37"/>
        <v>#DIV/0!</v>
      </c>
      <c r="J129" s="29">
        <f>G129-E129</f>
        <v>0</v>
      </c>
      <c r="K129" s="338" t="e">
        <f>G129/E129</f>
        <v>#DIV/0!</v>
      </c>
      <c r="L129" s="3"/>
    </row>
    <row r="130" spans="2:12" ht="18" hidden="1">
      <c r="B130" s="289" t="s">
        <v>154</v>
      </c>
      <c r="C130" s="290"/>
      <c r="D130" s="291">
        <f>D125+D126+D129</f>
        <v>3270627.9639999997</v>
      </c>
      <c r="E130" s="291">
        <f aca="true" t="shared" si="40" ref="E130:J130">E125+E126+E129</f>
        <v>3201641.412</v>
      </c>
      <c r="F130" s="291">
        <f t="shared" si="40"/>
        <v>859320.279</v>
      </c>
      <c r="G130" s="291">
        <f t="shared" si="40"/>
        <v>455566.76</v>
      </c>
      <c r="H130" s="291">
        <f t="shared" si="40"/>
        <v>-403753.519</v>
      </c>
      <c r="I130" s="339">
        <f t="shared" si="37"/>
        <v>0.5301478053446473</v>
      </c>
      <c r="J130" s="291">
        <f t="shared" si="40"/>
        <v>-2746074.652</v>
      </c>
      <c r="K130" s="339">
        <f>G130/E130</f>
        <v>0.1422916252558767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2"/>
      <c r="F133" s="78"/>
      <c r="G133" s="4"/>
    </row>
    <row r="134" spans="4:7" ht="15" hidden="1">
      <c r="D134" s="262"/>
      <c r="F134" s="78"/>
      <c r="G134" s="4"/>
    </row>
    <row r="135" spans="4:7" ht="15" hidden="1">
      <c r="D135" s="262"/>
      <c r="F135" s="78"/>
      <c r="G135" s="4"/>
    </row>
    <row r="136" spans="4:7" ht="15" hidden="1">
      <c r="D136" s="262"/>
      <c r="F136" s="78"/>
      <c r="G136" s="4"/>
    </row>
    <row r="137" spans="2:7" ht="15" hidden="1">
      <c r="B137" s="292" t="s">
        <v>155</v>
      </c>
      <c r="D137" s="4"/>
      <c r="F137" s="78"/>
      <c r="G137" s="4"/>
    </row>
    <row r="138" spans="2:26" ht="30.75" hidden="1">
      <c r="B138" s="293" t="s">
        <v>156</v>
      </c>
      <c r="C138" s="294">
        <v>13010200</v>
      </c>
      <c r="D138" s="295">
        <f>D17</f>
        <v>0</v>
      </c>
      <c r="E138" s="295">
        <f aca="true" t="shared" si="41" ref="E138:X139">E17</f>
        <v>0</v>
      </c>
      <c r="F138" s="295">
        <f t="shared" si="41"/>
        <v>0</v>
      </c>
      <c r="G138" s="295">
        <f t="shared" si="41"/>
        <v>0</v>
      </c>
      <c r="H138" s="295">
        <f t="shared" si="41"/>
        <v>0</v>
      </c>
      <c r="I138" s="315">
        <f t="shared" si="41"/>
        <v>0</v>
      </c>
      <c r="J138" s="295">
        <f t="shared" si="41"/>
        <v>0</v>
      </c>
      <c r="K138" s="315">
        <f t="shared" si="41"/>
        <v>0</v>
      </c>
      <c r="L138" s="295">
        <f t="shared" si="41"/>
        <v>0</v>
      </c>
      <c r="M138" s="295">
        <f t="shared" si="41"/>
        <v>0</v>
      </c>
      <c r="N138" s="295">
        <f t="shared" si="41"/>
        <v>0</v>
      </c>
      <c r="O138" s="295">
        <f t="shared" si="41"/>
        <v>0.49</v>
      </c>
      <c r="P138" s="295">
        <f t="shared" si="41"/>
        <v>-0.49</v>
      </c>
      <c r="Q138" s="315">
        <f t="shared" si="41"/>
        <v>0</v>
      </c>
      <c r="R138" s="295">
        <f t="shared" si="41"/>
        <v>0</v>
      </c>
      <c r="S138" s="295">
        <f t="shared" si="41"/>
        <v>0</v>
      </c>
      <c r="T138" s="315" t="e">
        <f t="shared" si="41"/>
        <v>#DIV/0!</v>
      </c>
      <c r="U138" s="295">
        <f t="shared" si="41"/>
        <v>0</v>
      </c>
      <c r="V138" s="295">
        <f t="shared" si="41"/>
        <v>0</v>
      </c>
      <c r="W138" s="295">
        <f t="shared" si="41"/>
        <v>0</v>
      </c>
      <c r="X138" s="315">
        <f t="shared" si="41"/>
        <v>0</v>
      </c>
      <c r="Y138" s="336" t="e">
        <f>T138-Q138</f>
        <v>#DIV/0!</v>
      </c>
      <c r="Z138" s="163"/>
    </row>
    <row r="139" spans="2:26" ht="30.75" hidden="1">
      <c r="B139" s="297" t="s">
        <v>157</v>
      </c>
      <c r="C139" s="294">
        <v>13030200</v>
      </c>
      <c r="D139" s="295">
        <f>D18</f>
        <v>235.6</v>
      </c>
      <c r="E139" s="295">
        <f t="shared" si="41"/>
        <v>235.6</v>
      </c>
      <c r="F139" s="295">
        <f t="shared" si="41"/>
        <v>120</v>
      </c>
      <c r="G139" s="295">
        <f t="shared" si="41"/>
        <v>194.24</v>
      </c>
      <c r="H139" s="295">
        <f t="shared" si="41"/>
        <v>74.24000000000001</v>
      </c>
      <c r="I139" s="315">
        <f t="shared" si="41"/>
        <v>1.6186666666666667</v>
      </c>
      <c r="J139" s="295">
        <f t="shared" si="41"/>
        <v>-41.359999999999985</v>
      </c>
      <c r="K139" s="315">
        <f t="shared" si="41"/>
        <v>82.44482173174873</v>
      </c>
      <c r="L139" s="295">
        <f t="shared" si="41"/>
        <v>0</v>
      </c>
      <c r="M139" s="295">
        <f t="shared" si="41"/>
        <v>0</v>
      </c>
      <c r="N139" s="295">
        <f t="shared" si="41"/>
        <v>0</v>
      </c>
      <c r="O139" s="295">
        <f t="shared" si="41"/>
        <v>220.59</v>
      </c>
      <c r="P139" s="295">
        <f t="shared" si="41"/>
        <v>15.009999999999991</v>
      </c>
      <c r="Q139" s="315">
        <f t="shared" si="41"/>
        <v>1.0680447889750215</v>
      </c>
      <c r="R139" s="295">
        <f t="shared" si="41"/>
        <v>118.46</v>
      </c>
      <c r="S139" s="295">
        <f t="shared" si="41"/>
        <v>75.78000000000002</v>
      </c>
      <c r="T139" s="315">
        <f t="shared" si="41"/>
        <v>1.639709606618268</v>
      </c>
      <c r="U139" s="295">
        <f t="shared" si="41"/>
        <v>0</v>
      </c>
      <c r="V139" s="295">
        <f t="shared" si="41"/>
        <v>0</v>
      </c>
      <c r="W139" s="295">
        <f t="shared" si="41"/>
        <v>0</v>
      </c>
      <c r="X139" s="315" t="e">
        <f t="shared" si="41"/>
        <v>#DIV/0!</v>
      </c>
      <c r="Y139" s="336">
        <f aca="true" t="shared" si="42" ref="Y139:Y161">T139-Q139</f>
        <v>0.5716648176432464</v>
      </c>
      <c r="Z139" s="163"/>
    </row>
    <row r="140" spans="2:26" ht="15" hidden="1">
      <c r="B140" s="298" t="s">
        <v>51</v>
      </c>
      <c r="C140" s="299">
        <v>21080500</v>
      </c>
      <c r="D140" s="300">
        <f>D56</f>
        <v>158</v>
      </c>
      <c r="E140" s="300">
        <f aca="true" t="shared" si="43" ref="E140:X143">E56</f>
        <v>158</v>
      </c>
      <c r="F140" s="300">
        <f t="shared" si="43"/>
        <v>42</v>
      </c>
      <c r="G140" s="300">
        <f t="shared" si="43"/>
        <v>51.82</v>
      </c>
      <c r="H140" s="300">
        <f t="shared" si="43"/>
        <v>9.82</v>
      </c>
      <c r="I140" s="332">
        <f t="shared" si="43"/>
        <v>1.233809523809524</v>
      </c>
      <c r="J140" s="300">
        <f t="shared" si="43"/>
        <v>-106.18</v>
      </c>
      <c r="K140" s="332">
        <f t="shared" si="43"/>
        <v>0.3279746835443038</v>
      </c>
      <c r="L140" s="300">
        <f t="shared" si="43"/>
        <v>0</v>
      </c>
      <c r="M140" s="300">
        <f t="shared" si="43"/>
        <v>0</v>
      </c>
      <c r="N140" s="300">
        <f t="shared" si="43"/>
        <v>0</v>
      </c>
      <c r="O140" s="300">
        <f t="shared" si="43"/>
        <v>153.3</v>
      </c>
      <c r="P140" s="300">
        <f t="shared" si="43"/>
        <v>4.699999999999989</v>
      </c>
      <c r="Q140" s="332">
        <f t="shared" si="43"/>
        <v>1.030658838878017</v>
      </c>
      <c r="R140" s="300">
        <f t="shared" si="43"/>
        <v>82.8</v>
      </c>
      <c r="S140" s="300">
        <f t="shared" si="43"/>
        <v>-30.979999999999997</v>
      </c>
      <c r="T140" s="332">
        <f t="shared" si="43"/>
        <v>0.6258454106280193</v>
      </c>
      <c r="U140" s="300">
        <f t="shared" si="43"/>
        <v>14</v>
      </c>
      <c r="V140" s="300">
        <f t="shared" si="43"/>
        <v>0</v>
      </c>
      <c r="W140" s="300">
        <f t="shared" si="43"/>
        <v>-14</v>
      </c>
      <c r="X140" s="315">
        <f t="shared" si="43"/>
        <v>0</v>
      </c>
      <c r="Y140" s="336">
        <f t="shared" si="42"/>
        <v>-0.40481342824999755</v>
      </c>
      <c r="Z140" s="163"/>
    </row>
    <row r="141" spans="2:26" ht="30.75" hidden="1">
      <c r="B141" s="302" t="s">
        <v>34</v>
      </c>
      <c r="C141" s="303">
        <v>21080900</v>
      </c>
      <c r="D141" s="304">
        <f>D57</f>
        <v>13</v>
      </c>
      <c r="E141" s="304">
        <f t="shared" si="43"/>
        <v>13</v>
      </c>
      <c r="F141" s="304">
        <f t="shared" si="43"/>
        <v>5</v>
      </c>
      <c r="G141" s="304">
        <f t="shared" si="43"/>
        <v>2.02</v>
      </c>
      <c r="H141" s="304">
        <f t="shared" si="43"/>
        <v>-2.98</v>
      </c>
      <c r="I141" s="333">
        <f t="shared" si="43"/>
        <v>0.404</v>
      </c>
      <c r="J141" s="304">
        <f t="shared" si="43"/>
        <v>-10.98</v>
      </c>
      <c r="K141" s="333">
        <f t="shared" si="43"/>
        <v>0.1553846153846154</v>
      </c>
      <c r="L141" s="304">
        <f t="shared" si="43"/>
        <v>0</v>
      </c>
      <c r="M141" s="304">
        <f t="shared" si="43"/>
        <v>0</v>
      </c>
      <c r="N141" s="304">
        <f t="shared" si="43"/>
        <v>0</v>
      </c>
      <c r="O141" s="304">
        <f t="shared" si="43"/>
        <v>12.95</v>
      </c>
      <c r="P141" s="304">
        <f t="shared" si="43"/>
        <v>0.05000000000000071</v>
      </c>
      <c r="Q141" s="333">
        <f t="shared" si="43"/>
        <v>1.0038610038610039</v>
      </c>
      <c r="R141" s="304">
        <f t="shared" si="43"/>
        <v>2.03</v>
      </c>
      <c r="S141" s="304">
        <f t="shared" si="43"/>
        <v>-0.009999999999999787</v>
      </c>
      <c r="T141" s="333">
        <f t="shared" si="43"/>
        <v>0</v>
      </c>
      <c r="U141" s="304">
        <f t="shared" si="43"/>
        <v>1</v>
      </c>
      <c r="V141" s="304">
        <f t="shared" si="43"/>
        <v>0</v>
      </c>
      <c r="W141" s="304">
        <f t="shared" si="43"/>
        <v>-1</v>
      </c>
      <c r="X141" s="335">
        <f t="shared" si="43"/>
        <v>0</v>
      </c>
      <c r="Y141" s="336">
        <f t="shared" si="42"/>
        <v>-1.0038610038610039</v>
      </c>
      <c r="Z141" s="163"/>
    </row>
    <row r="142" spans="2:26" ht="15" hidden="1">
      <c r="B142" s="297" t="s">
        <v>16</v>
      </c>
      <c r="C142" s="294">
        <v>21081100</v>
      </c>
      <c r="D142" s="295">
        <f>D58</f>
        <v>744</v>
      </c>
      <c r="E142" s="295">
        <f t="shared" si="43"/>
        <v>744</v>
      </c>
      <c r="F142" s="295">
        <f t="shared" si="43"/>
        <v>208.43</v>
      </c>
      <c r="G142" s="295">
        <f t="shared" si="43"/>
        <v>240.05</v>
      </c>
      <c r="H142" s="295">
        <f t="shared" si="43"/>
        <v>31.620000000000005</v>
      </c>
      <c r="I142" s="315">
        <f t="shared" si="43"/>
        <v>1.1517056085976107</v>
      </c>
      <c r="J142" s="295">
        <f t="shared" si="43"/>
        <v>-503.95</v>
      </c>
      <c r="K142" s="315">
        <f t="shared" si="43"/>
        <v>0.32264784946236563</v>
      </c>
      <c r="L142" s="295">
        <f t="shared" si="43"/>
        <v>0</v>
      </c>
      <c r="M142" s="295">
        <f t="shared" si="43"/>
        <v>0</v>
      </c>
      <c r="N142" s="295">
        <f t="shared" si="43"/>
        <v>0</v>
      </c>
      <c r="O142" s="295">
        <f t="shared" si="43"/>
        <v>705.31</v>
      </c>
      <c r="P142" s="295">
        <f t="shared" si="43"/>
        <v>38.690000000000055</v>
      </c>
      <c r="Q142" s="315">
        <f t="shared" si="43"/>
        <v>1.0548553118486907</v>
      </c>
      <c r="R142" s="295">
        <f t="shared" si="43"/>
        <v>394.48</v>
      </c>
      <c r="S142" s="295">
        <f t="shared" si="43"/>
        <v>-154.43</v>
      </c>
      <c r="T142" s="315">
        <f t="shared" si="43"/>
        <v>0.608522612046238</v>
      </c>
      <c r="U142" s="295">
        <f t="shared" si="43"/>
        <v>60</v>
      </c>
      <c r="V142" s="295">
        <f t="shared" si="43"/>
        <v>15.460000000000008</v>
      </c>
      <c r="W142" s="295">
        <f t="shared" si="43"/>
        <v>-44.53999999999999</v>
      </c>
      <c r="X142" s="315">
        <f t="shared" si="43"/>
        <v>0.2576666666666668</v>
      </c>
      <c r="Y142" s="336">
        <f t="shared" si="42"/>
        <v>-0.4463326998024527</v>
      </c>
      <c r="Z142" s="163"/>
    </row>
    <row r="143" spans="2:26" ht="46.5" hidden="1">
      <c r="B143" s="297" t="s">
        <v>67</v>
      </c>
      <c r="C143" s="294">
        <v>21081500</v>
      </c>
      <c r="D143" s="295">
        <f>D59</f>
        <v>115.5</v>
      </c>
      <c r="E143" s="295">
        <f t="shared" si="43"/>
        <v>115.5</v>
      </c>
      <c r="F143" s="295">
        <f t="shared" si="43"/>
        <v>30</v>
      </c>
      <c r="G143" s="295">
        <f t="shared" si="43"/>
        <v>32.42</v>
      </c>
      <c r="H143" s="295">
        <f t="shared" si="43"/>
        <v>2.4200000000000017</v>
      </c>
      <c r="I143" s="315">
        <f t="shared" si="43"/>
        <v>1.0806666666666667</v>
      </c>
      <c r="J143" s="295">
        <f t="shared" si="43"/>
        <v>-83.08</v>
      </c>
      <c r="K143" s="315">
        <f t="shared" si="43"/>
        <v>0.2806926406926407</v>
      </c>
      <c r="L143" s="295">
        <f t="shared" si="43"/>
        <v>0</v>
      </c>
      <c r="M143" s="295">
        <f t="shared" si="43"/>
        <v>0</v>
      </c>
      <c r="N143" s="295">
        <f t="shared" si="43"/>
        <v>0</v>
      </c>
      <c r="O143" s="295">
        <f t="shared" si="43"/>
        <v>114.3</v>
      </c>
      <c r="P143" s="295">
        <f t="shared" si="43"/>
        <v>1.2000000000000028</v>
      </c>
      <c r="Q143" s="315">
        <f t="shared" si="43"/>
        <v>1.010498687664042</v>
      </c>
      <c r="R143" s="295">
        <f t="shared" si="43"/>
        <v>1.01</v>
      </c>
      <c r="S143" s="295">
        <f t="shared" si="43"/>
        <v>31.41</v>
      </c>
      <c r="T143" s="315">
        <f t="shared" si="43"/>
        <v>32.0990099009901</v>
      </c>
      <c r="U143" s="295">
        <f t="shared" si="43"/>
        <v>10</v>
      </c>
      <c r="V143" s="295">
        <f t="shared" si="43"/>
        <v>23.800000000000004</v>
      </c>
      <c r="W143" s="295">
        <f t="shared" si="43"/>
        <v>13.800000000000004</v>
      </c>
      <c r="X143" s="315">
        <f t="shared" si="43"/>
        <v>2.3800000000000003</v>
      </c>
      <c r="Y143" s="336">
        <f t="shared" si="42"/>
        <v>31.088511213326054</v>
      </c>
      <c r="Z143" s="163"/>
    </row>
    <row r="144" spans="2:26" ht="46.5" hidden="1">
      <c r="B144" s="297" t="s">
        <v>17</v>
      </c>
      <c r="C144" s="294" t="s">
        <v>18</v>
      </c>
      <c r="D144" s="295">
        <f>D71</f>
        <v>3</v>
      </c>
      <c r="E144" s="295">
        <f aca="true" t="shared" si="44" ref="E144:X144">E71</f>
        <v>3</v>
      </c>
      <c r="F144" s="295">
        <f t="shared" si="44"/>
        <v>1.5</v>
      </c>
      <c r="G144" s="295">
        <f t="shared" si="44"/>
        <v>0</v>
      </c>
      <c r="H144" s="295">
        <f t="shared" si="44"/>
        <v>-1.5</v>
      </c>
      <c r="I144" s="315">
        <f t="shared" si="44"/>
        <v>0</v>
      </c>
      <c r="J144" s="295">
        <f t="shared" si="44"/>
        <v>-3</v>
      </c>
      <c r="K144" s="315">
        <f t="shared" si="44"/>
        <v>0</v>
      </c>
      <c r="L144" s="295">
        <f t="shared" si="44"/>
        <v>0</v>
      </c>
      <c r="M144" s="295">
        <f t="shared" si="44"/>
        <v>0</v>
      </c>
      <c r="N144" s="295">
        <f t="shared" si="44"/>
        <v>0</v>
      </c>
      <c r="O144" s="295">
        <f t="shared" si="44"/>
        <v>2.04</v>
      </c>
      <c r="P144" s="295">
        <f t="shared" si="44"/>
        <v>0.96</v>
      </c>
      <c r="Q144" s="315">
        <f t="shared" si="44"/>
        <v>1.4705882352941175</v>
      </c>
      <c r="R144" s="295">
        <f t="shared" si="44"/>
        <v>2.04</v>
      </c>
      <c r="S144" s="295">
        <f t="shared" si="44"/>
        <v>-2.04</v>
      </c>
      <c r="T144" s="315">
        <f t="shared" si="44"/>
        <v>0</v>
      </c>
      <c r="U144" s="295">
        <f t="shared" si="44"/>
        <v>0</v>
      </c>
      <c r="V144" s="295">
        <f t="shared" si="44"/>
        <v>0</v>
      </c>
      <c r="W144" s="295">
        <f t="shared" si="44"/>
        <v>0</v>
      </c>
      <c r="X144" s="315">
        <f t="shared" si="44"/>
        <v>0</v>
      </c>
      <c r="Y144" s="336">
        <f t="shared" si="42"/>
        <v>-1.4705882352941175</v>
      </c>
      <c r="Z144" s="163"/>
    </row>
    <row r="145" spans="2:26" ht="15" hidden="1">
      <c r="B145" s="306" t="s">
        <v>39</v>
      </c>
      <c r="C145" s="294">
        <v>31010200</v>
      </c>
      <c r="D145" s="307">
        <f>D77</f>
        <v>35</v>
      </c>
      <c r="E145" s="307">
        <f aca="true" t="shared" si="45" ref="E145:X146">E77</f>
        <v>35</v>
      </c>
      <c r="F145" s="307">
        <f t="shared" si="45"/>
        <v>12.47</v>
      </c>
      <c r="G145" s="307">
        <f t="shared" si="45"/>
        <v>4.74</v>
      </c>
      <c r="H145" s="307">
        <f t="shared" si="45"/>
        <v>-7.73</v>
      </c>
      <c r="I145" s="334">
        <f t="shared" si="45"/>
        <v>0.38011226944667204</v>
      </c>
      <c r="J145" s="307">
        <f t="shared" si="45"/>
        <v>-30.259999999999998</v>
      </c>
      <c r="K145" s="334">
        <f t="shared" si="45"/>
        <v>0.13542857142857143</v>
      </c>
      <c r="L145" s="307">
        <f t="shared" si="45"/>
        <v>0</v>
      </c>
      <c r="M145" s="307">
        <f t="shared" si="45"/>
        <v>0</v>
      </c>
      <c r="N145" s="307">
        <f t="shared" si="45"/>
        <v>0</v>
      </c>
      <c r="O145" s="307">
        <f t="shared" si="45"/>
        <v>34.22</v>
      </c>
      <c r="P145" s="307">
        <f t="shared" si="45"/>
        <v>0.7800000000000011</v>
      </c>
      <c r="Q145" s="334">
        <f t="shared" si="45"/>
        <v>1.0227936879018118</v>
      </c>
      <c r="R145" s="307">
        <f t="shared" si="45"/>
        <v>16.85</v>
      </c>
      <c r="S145" s="307">
        <f t="shared" si="45"/>
        <v>-12.110000000000001</v>
      </c>
      <c r="T145" s="334">
        <f t="shared" si="45"/>
        <v>0.2813056379821958</v>
      </c>
      <c r="U145" s="307">
        <f t="shared" si="45"/>
        <v>2.9000000000000004</v>
      </c>
      <c r="V145" s="307">
        <f t="shared" si="45"/>
        <v>0</v>
      </c>
      <c r="W145" s="307">
        <f t="shared" si="45"/>
        <v>-2.9000000000000004</v>
      </c>
      <c r="X145" s="334">
        <f t="shared" si="45"/>
        <v>0</v>
      </c>
      <c r="Y145" s="336">
        <f t="shared" si="42"/>
        <v>-0.7414880499196159</v>
      </c>
      <c r="Z145" s="163"/>
    </row>
    <row r="146" spans="2:26" ht="30.75" hidden="1">
      <c r="B146" s="306" t="s">
        <v>49</v>
      </c>
      <c r="C146" s="294">
        <v>31020000</v>
      </c>
      <c r="D146" s="307">
        <f>D78</f>
        <v>0</v>
      </c>
      <c r="E146" s="307">
        <f t="shared" si="45"/>
        <v>0</v>
      </c>
      <c r="F146" s="307">
        <f t="shared" si="45"/>
        <v>0</v>
      </c>
      <c r="G146" s="307">
        <f t="shared" si="45"/>
        <v>0.45</v>
      </c>
      <c r="H146" s="307">
        <f t="shared" si="45"/>
        <v>0.45</v>
      </c>
      <c r="I146" s="334" t="e">
        <f t="shared" si="45"/>
        <v>#DIV/0!</v>
      </c>
      <c r="J146" s="307">
        <f t="shared" si="45"/>
        <v>0.45</v>
      </c>
      <c r="K146" s="334">
        <f t="shared" si="45"/>
        <v>0</v>
      </c>
      <c r="L146" s="307">
        <f t="shared" si="45"/>
        <v>0</v>
      </c>
      <c r="M146" s="307">
        <f t="shared" si="45"/>
        <v>0</v>
      </c>
      <c r="N146" s="307">
        <f t="shared" si="45"/>
        <v>0</v>
      </c>
      <c r="O146" s="307">
        <f t="shared" si="45"/>
        <v>-4.86</v>
      </c>
      <c r="P146" s="307">
        <f t="shared" si="45"/>
        <v>4.86</v>
      </c>
      <c r="Q146" s="334">
        <f t="shared" si="45"/>
        <v>0</v>
      </c>
      <c r="R146" s="307">
        <f t="shared" si="45"/>
        <v>-5.25</v>
      </c>
      <c r="S146" s="307">
        <f t="shared" si="45"/>
        <v>5.7</v>
      </c>
      <c r="T146" s="334">
        <f t="shared" si="45"/>
        <v>-0.08571428571428572</v>
      </c>
      <c r="U146" s="307">
        <f t="shared" si="45"/>
        <v>0</v>
      </c>
      <c r="V146" s="307">
        <f t="shared" si="45"/>
        <v>0</v>
      </c>
      <c r="W146" s="307">
        <f t="shared" si="45"/>
        <v>0</v>
      </c>
      <c r="X146" s="334">
        <f t="shared" si="45"/>
        <v>0</v>
      </c>
      <c r="Y146" s="336">
        <f t="shared" si="42"/>
        <v>-0.08571428571428572</v>
      </c>
      <c r="Z146" s="163"/>
    </row>
    <row r="147" spans="4:26" ht="15" hidden="1">
      <c r="D147" s="311">
        <f>SUM(D138:D146)</f>
        <v>1304.1</v>
      </c>
      <c r="E147" s="311">
        <f>SUM(E138:E146)</f>
        <v>1304.1</v>
      </c>
      <c r="F147" s="311">
        <f>SUM(F138:F146)</f>
        <v>419.40000000000003</v>
      </c>
      <c r="G147" s="311">
        <f>SUM(G138:G146)</f>
        <v>525.74</v>
      </c>
      <c r="H147" s="311">
        <f>SUM(H138:H146)</f>
        <v>106.34</v>
      </c>
      <c r="I147" s="189">
        <f>G147/F147</f>
        <v>1.2535526943252264</v>
      </c>
      <c r="J147" s="311">
        <f>G147-E147</f>
        <v>-778.3599999999999</v>
      </c>
      <c r="K147" s="331">
        <f>G147/E147</f>
        <v>0.4031439306801626</v>
      </c>
      <c r="O147" s="311">
        <f>SUM(O138:O146)</f>
        <v>1238.34</v>
      </c>
      <c r="P147" s="311">
        <f>SUM(P138:P146)</f>
        <v>65.76000000000005</v>
      </c>
      <c r="Q147" s="189">
        <f>E147/O147</f>
        <v>1.053103348030428</v>
      </c>
      <c r="R147" s="311">
        <f>SUM(R138:R146)</f>
        <v>612.42</v>
      </c>
      <c r="S147" s="311">
        <f>SUM(S138:S146)</f>
        <v>-86.67999999999999</v>
      </c>
      <c r="T147" s="189">
        <f>G147/R147</f>
        <v>0.8584631462068516</v>
      </c>
      <c r="U147" s="311">
        <f>SUM(U138:U146)</f>
        <v>87.9</v>
      </c>
      <c r="V147" s="311">
        <f>SUM(V138:V146)</f>
        <v>39.26000000000001</v>
      </c>
      <c r="W147" s="311">
        <f>SUM(W138:W146)</f>
        <v>-48.639999999999986</v>
      </c>
      <c r="X147" s="189">
        <f>V147/U147</f>
        <v>0.4466439135381116</v>
      </c>
      <c r="Y147" s="189">
        <f t="shared" si="42"/>
        <v>-0.19464020182357633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12" t="s">
        <v>158</v>
      </c>
      <c r="D149" s="4"/>
      <c r="F149" s="78"/>
      <c r="G149" s="4"/>
      <c r="Y149" s="189"/>
    </row>
    <row r="150" spans="2:25" ht="30.75" hidden="1">
      <c r="B150" s="313" t="s">
        <v>89</v>
      </c>
      <c r="C150" s="314">
        <v>22010300</v>
      </c>
      <c r="D150" s="295">
        <f>D60</f>
        <v>1284</v>
      </c>
      <c r="E150" s="295">
        <f aca="true" t="shared" si="46" ref="E150:X154">E60</f>
        <v>1284</v>
      </c>
      <c r="F150" s="295">
        <f t="shared" si="46"/>
        <v>384</v>
      </c>
      <c r="G150" s="295">
        <f t="shared" si="46"/>
        <v>344.75</v>
      </c>
      <c r="H150" s="295">
        <f t="shared" si="46"/>
        <v>-39.25</v>
      </c>
      <c r="I150" s="315">
        <f t="shared" si="46"/>
        <v>0.8977864583333334</v>
      </c>
      <c r="J150" s="295">
        <f t="shared" si="46"/>
        <v>-939.25</v>
      </c>
      <c r="K150" s="315">
        <f t="shared" si="46"/>
        <v>0.2684968847352025</v>
      </c>
      <c r="L150" s="295">
        <f t="shared" si="46"/>
        <v>0</v>
      </c>
      <c r="M150" s="295">
        <f t="shared" si="46"/>
        <v>0</v>
      </c>
      <c r="N150" s="295">
        <f t="shared" si="46"/>
        <v>0</v>
      </c>
      <c r="O150" s="295">
        <f t="shared" si="46"/>
        <v>1205.14</v>
      </c>
      <c r="P150" s="295">
        <f t="shared" si="46"/>
        <v>78.8599999999999</v>
      </c>
      <c r="Q150" s="315">
        <f t="shared" si="46"/>
        <v>1.0654363808354215</v>
      </c>
      <c r="R150" s="295">
        <f t="shared" si="46"/>
        <v>393.47</v>
      </c>
      <c r="S150" s="295">
        <f t="shared" si="46"/>
        <v>-48.72000000000003</v>
      </c>
      <c r="T150" s="315">
        <f t="shared" si="46"/>
        <v>0.8761786159046432</v>
      </c>
      <c r="U150" s="295">
        <f t="shared" si="46"/>
        <v>100</v>
      </c>
      <c r="V150" s="295">
        <f t="shared" si="46"/>
        <v>64.42000000000002</v>
      </c>
      <c r="W150" s="295">
        <f t="shared" si="46"/>
        <v>-35.579999999999984</v>
      </c>
      <c r="X150" s="315">
        <f t="shared" si="46"/>
        <v>0.6442000000000001</v>
      </c>
      <c r="Y150" s="336">
        <f t="shared" si="42"/>
        <v>-0.18925776493077828</v>
      </c>
    </row>
    <row r="151" spans="2:25" ht="15" hidden="1">
      <c r="B151" s="313" t="s">
        <v>106</v>
      </c>
      <c r="C151" s="314">
        <v>22010200</v>
      </c>
      <c r="D151" s="295">
        <f>D61</f>
        <v>0</v>
      </c>
      <c r="E151" s="295">
        <f t="shared" si="46"/>
        <v>0</v>
      </c>
      <c r="F151" s="295">
        <f t="shared" si="46"/>
        <v>0</v>
      </c>
      <c r="G151" s="295">
        <f t="shared" si="46"/>
        <v>0</v>
      </c>
      <c r="H151" s="295">
        <f t="shared" si="46"/>
        <v>0</v>
      </c>
      <c r="I151" s="315" t="e">
        <f t="shared" si="46"/>
        <v>#DIV/0!</v>
      </c>
      <c r="J151" s="295">
        <f t="shared" si="46"/>
        <v>0</v>
      </c>
      <c r="K151" s="315" t="e">
        <f t="shared" si="46"/>
        <v>#DIV/0!</v>
      </c>
      <c r="L151" s="295">
        <f t="shared" si="46"/>
        <v>0</v>
      </c>
      <c r="M151" s="295">
        <f t="shared" si="46"/>
        <v>0</v>
      </c>
      <c r="N151" s="295">
        <f t="shared" si="46"/>
        <v>0</v>
      </c>
      <c r="O151" s="295">
        <f t="shared" si="46"/>
        <v>23.38</v>
      </c>
      <c r="P151" s="295">
        <f t="shared" si="46"/>
        <v>-23.38</v>
      </c>
      <c r="Q151" s="315">
        <f t="shared" si="46"/>
        <v>0</v>
      </c>
      <c r="R151" s="295">
        <f t="shared" si="46"/>
        <v>0</v>
      </c>
      <c r="S151" s="295">
        <f t="shared" si="46"/>
        <v>0</v>
      </c>
      <c r="T151" s="315">
        <f t="shared" si="46"/>
        <v>0</v>
      </c>
      <c r="U151" s="295">
        <f t="shared" si="46"/>
        <v>0</v>
      </c>
      <c r="V151" s="295">
        <f t="shared" si="46"/>
        <v>0</v>
      </c>
      <c r="W151" s="295">
        <f t="shared" si="46"/>
        <v>0</v>
      </c>
      <c r="X151" s="315" t="e">
        <f t="shared" si="46"/>
        <v>#DIV/0!</v>
      </c>
      <c r="Y151" s="336">
        <f t="shared" si="42"/>
        <v>0</v>
      </c>
    </row>
    <row r="152" spans="2:25" ht="15" hidden="1">
      <c r="B152" s="316" t="s">
        <v>65</v>
      </c>
      <c r="C152" s="317">
        <v>22012500</v>
      </c>
      <c r="D152" s="318">
        <f>D62</f>
        <v>21260</v>
      </c>
      <c r="E152" s="318">
        <f t="shared" si="46"/>
        <v>21260</v>
      </c>
      <c r="F152" s="318">
        <f t="shared" si="46"/>
        <v>7490</v>
      </c>
      <c r="G152" s="318">
        <f t="shared" si="46"/>
        <v>7498.79</v>
      </c>
      <c r="H152" s="318">
        <f t="shared" si="46"/>
        <v>8.789999999999964</v>
      </c>
      <c r="I152" s="319">
        <f t="shared" si="46"/>
        <v>1.001173564753004</v>
      </c>
      <c r="J152" s="318">
        <f t="shared" si="46"/>
        <v>-13761.21</v>
      </c>
      <c r="K152" s="319">
        <f t="shared" si="46"/>
        <v>0.35271825023518344</v>
      </c>
      <c r="L152" s="318">
        <f t="shared" si="46"/>
        <v>0</v>
      </c>
      <c r="M152" s="318">
        <f t="shared" si="46"/>
        <v>0</v>
      </c>
      <c r="N152" s="318">
        <f t="shared" si="46"/>
        <v>0</v>
      </c>
      <c r="O152" s="318">
        <f t="shared" si="46"/>
        <v>20110.14</v>
      </c>
      <c r="P152" s="318">
        <f t="shared" si="46"/>
        <v>1149.8600000000006</v>
      </c>
      <c r="Q152" s="319">
        <f t="shared" si="46"/>
        <v>1.0571781200926498</v>
      </c>
      <c r="R152" s="318">
        <f t="shared" si="46"/>
        <v>4681.51</v>
      </c>
      <c r="S152" s="318">
        <f t="shared" si="46"/>
        <v>2817.2799999999997</v>
      </c>
      <c r="T152" s="319">
        <f t="shared" si="46"/>
        <v>1.601788739103409</v>
      </c>
      <c r="U152" s="318">
        <f t="shared" si="46"/>
        <v>1800</v>
      </c>
      <c r="V152" s="318">
        <f t="shared" si="46"/>
        <v>1296.8500000000004</v>
      </c>
      <c r="W152" s="318">
        <f t="shared" si="46"/>
        <v>-503.14999999999964</v>
      </c>
      <c r="X152" s="319">
        <f t="shared" si="46"/>
        <v>0.7204722222222224</v>
      </c>
      <c r="Y152" s="336">
        <f t="shared" si="42"/>
        <v>0.5446106190107591</v>
      </c>
    </row>
    <row r="153" spans="2:25" ht="30.75" hidden="1">
      <c r="B153" s="316" t="s">
        <v>86</v>
      </c>
      <c r="C153" s="317">
        <v>22012600</v>
      </c>
      <c r="D153" s="318">
        <f>D63</f>
        <v>767</v>
      </c>
      <c r="E153" s="318">
        <f t="shared" si="46"/>
        <v>767</v>
      </c>
      <c r="F153" s="318">
        <f t="shared" si="46"/>
        <v>249</v>
      </c>
      <c r="G153" s="318">
        <f t="shared" si="46"/>
        <v>246.22</v>
      </c>
      <c r="H153" s="318">
        <f t="shared" si="46"/>
        <v>-2.780000000000001</v>
      </c>
      <c r="I153" s="319">
        <f t="shared" si="46"/>
        <v>0.9888353413654618</v>
      </c>
      <c r="J153" s="318">
        <f t="shared" si="46"/>
        <v>-520.78</v>
      </c>
      <c r="K153" s="319">
        <f t="shared" si="46"/>
        <v>0.32101694915254236</v>
      </c>
      <c r="L153" s="318">
        <f t="shared" si="46"/>
        <v>0</v>
      </c>
      <c r="M153" s="318">
        <f t="shared" si="46"/>
        <v>0</v>
      </c>
      <c r="N153" s="318">
        <f t="shared" si="46"/>
        <v>0</v>
      </c>
      <c r="O153" s="318">
        <f t="shared" si="46"/>
        <v>710.04</v>
      </c>
      <c r="P153" s="318">
        <f t="shared" si="46"/>
        <v>56.960000000000036</v>
      </c>
      <c r="Q153" s="319">
        <f t="shared" si="46"/>
        <v>1.0802208326291478</v>
      </c>
      <c r="R153" s="318">
        <f t="shared" si="46"/>
        <v>175.37</v>
      </c>
      <c r="S153" s="318">
        <f t="shared" si="46"/>
        <v>70.85</v>
      </c>
      <c r="T153" s="319">
        <f t="shared" si="46"/>
        <v>1.4040029651593773</v>
      </c>
      <c r="U153" s="318">
        <f t="shared" si="46"/>
        <v>64</v>
      </c>
      <c r="V153" s="318">
        <f t="shared" si="46"/>
        <v>44.06</v>
      </c>
      <c r="W153" s="318">
        <f t="shared" si="46"/>
        <v>-19.939999999999998</v>
      </c>
      <c r="X153" s="319">
        <f t="shared" si="46"/>
        <v>0.6884375</v>
      </c>
      <c r="Y153" s="336">
        <f t="shared" si="42"/>
        <v>0.32378213253022947</v>
      </c>
    </row>
    <row r="154" spans="2:25" ht="30.75" hidden="1">
      <c r="B154" s="316" t="s">
        <v>90</v>
      </c>
      <c r="C154" s="317">
        <v>22012900</v>
      </c>
      <c r="D154" s="318">
        <f>D64</f>
        <v>44</v>
      </c>
      <c r="E154" s="318">
        <f t="shared" si="46"/>
        <v>44</v>
      </c>
      <c r="F154" s="318">
        <f t="shared" si="46"/>
        <v>12</v>
      </c>
      <c r="G154" s="318">
        <f t="shared" si="46"/>
        <v>13.06</v>
      </c>
      <c r="H154" s="318">
        <f t="shared" si="46"/>
        <v>1.0600000000000005</v>
      </c>
      <c r="I154" s="319">
        <f t="shared" si="46"/>
        <v>1.0883333333333334</v>
      </c>
      <c r="J154" s="318">
        <f t="shared" si="46"/>
        <v>-30.939999999999998</v>
      </c>
      <c r="K154" s="319">
        <f t="shared" si="46"/>
        <v>0.2968181818181818</v>
      </c>
      <c r="L154" s="318">
        <f t="shared" si="46"/>
        <v>0</v>
      </c>
      <c r="M154" s="318">
        <f t="shared" si="46"/>
        <v>0</v>
      </c>
      <c r="N154" s="318">
        <f t="shared" si="46"/>
        <v>0</v>
      </c>
      <c r="O154" s="318">
        <f t="shared" si="46"/>
        <v>41.44</v>
      </c>
      <c r="P154" s="318">
        <f t="shared" si="46"/>
        <v>2.5600000000000023</v>
      </c>
      <c r="Q154" s="319">
        <f t="shared" si="46"/>
        <v>1.0617760617760619</v>
      </c>
      <c r="R154" s="318">
        <f t="shared" si="46"/>
        <v>11.36</v>
      </c>
      <c r="S154" s="318">
        <f t="shared" si="46"/>
        <v>1.700000000000001</v>
      </c>
      <c r="T154" s="319">
        <f t="shared" si="46"/>
        <v>1.1496478873239437</v>
      </c>
      <c r="U154" s="318">
        <f t="shared" si="46"/>
        <v>4</v>
      </c>
      <c r="V154" s="318">
        <f t="shared" si="46"/>
        <v>5.300000000000001</v>
      </c>
      <c r="W154" s="318">
        <f t="shared" si="46"/>
        <v>1.3000000000000007</v>
      </c>
      <c r="X154" s="319">
        <f t="shared" si="46"/>
        <v>1.3250000000000002</v>
      </c>
      <c r="Y154" s="336">
        <f t="shared" si="42"/>
        <v>0.08787182554788187</v>
      </c>
    </row>
    <row r="155" spans="2:25" ht="15" hidden="1">
      <c r="B155" s="312" t="s">
        <v>158</v>
      </c>
      <c r="C155" s="320">
        <v>22010000</v>
      </c>
      <c r="D155" s="311">
        <f>SUM(D150:D154)</f>
        <v>23355</v>
      </c>
      <c r="E155" s="311">
        <f aca="true" t="shared" si="47" ref="E155:W155">SUM(E150:E154)</f>
        <v>23355</v>
      </c>
      <c r="F155" s="311">
        <f t="shared" si="47"/>
        <v>8135</v>
      </c>
      <c r="G155" s="311">
        <f t="shared" si="47"/>
        <v>8102.820000000001</v>
      </c>
      <c r="H155" s="311">
        <f t="shared" si="47"/>
        <v>-32.180000000000035</v>
      </c>
      <c r="I155" s="189">
        <f>G155/F155</f>
        <v>0.9960442532267979</v>
      </c>
      <c r="J155" s="311">
        <f t="shared" si="47"/>
        <v>-15252.18</v>
      </c>
      <c r="K155" s="189">
        <f>G155/E155</f>
        <v>0.34694155427103407</v>
      </c>
      <c r="L155" s="311">
        <f t="shared" si="47"/>
        <v>0</v>
      </c>
      <c r="M155" s="311">
        <f t="shared" si="47"/>
        <v>0</v>
      </c>
      <c r="N155" s="311">
        <f t="shared" si="47"/>
        <v>0</v>
      </c>
      <c r="O155" s="311">
        <f t="shared" si="47"/>
        <v>22090.14</v>
      </c>
      <c r="P155" s="311">
        <f t="shared" si="47"/>
        <v>1264.8600000000006</v>
      </c>
      <c r="Q155" s="189">
        <f>E155/O155</f>
        <v>1.0572590304995804</v>
      </c>
      <c r="R155" s="311">
        <f t="shared" si="47"/>
        <v>5261.71</v>
      </c>
      <c r="S155" s="311">
        <f t="shared" si="47"/>
        <v>2841.109999999999</v>
      </c>
      <c r="T155" s="189">
        <f>G155/R155</f>
        <v>1.5399594428427261</v>
      </c>
      <c r="U155" s="311">
        <f t="shared" si="47"/>
        <v>1968</v>
      </c>
      <c r="V155" s="311">
        <f t="shared" si="47"/>
        <v>1410.6300000000003</v>
      </c>
      <c r="W155" s="311">
        <f t="shared" si="47"/>
        <v>-557.3699999999997</v>
      </c>
      <c r="X155" s="189">
        <f>V155/U155</f>
        <v>0.716783536585366</v>
      </c>
      <c r="Y155" s="189">
        <f t="shared" si="42"/>
        <v>0.48270041234314576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12" t="s">
        <v>159</v>
      </c>
      <c r="D158" s="4"/>
      <c r="F158" s="78"/>
      <c r="G158" s="4"/>
      <c r="Y158" s="189"/>
    </row>
    <row r="159" spans="2:25" ht="15" hidden="1">
      <c r="B159" s="321" t="s">
        <v>13</v>
      </c>
      <c r="C159" s="294" t="s">
        <v>19</v>
      </c>
      <c r="D159" s="310">
        <f>D72</f>
        <v>8170</v>
      </c>
      <c r="E159" s="310">
        <f aca="true" t="shared" si="48" ref="E159:X159">E72</f>
        <v>8170</v>
      </c>
      <c r="F159" s="310">
        <f t="shared" si="48"/>
        <v>2608.65</v>
      </c>
      <c r="G159" s="310">
        <f t="shared" si="48"/>
        <v>1973.25</v>
      </c>
      <c r="H159" s="310">
        <f t="shared" si="48"/>
        <v>-635.4000000000001</v>
      </c>
      <c r="I159" s="309">
        <f t="shared" si="48"/>
        <v>0.7564257374504053</v>
      </c>
      <c r="J159" s="310">
        <f t="shared" si="48"/>
        <v>-6196.75</v>
      </c>
      <c r="K159" s="309">
        <f t="shared" si="48"/>
        <v>0.24152386780905752</v>
      </c>
      <c r="L159" s="310">
        <f t="shared" si="48"/>
        <v>0</v>
      </c>
      <c r="M159" s="310">
        <f t="shared" si="48"/>
        <v>0</v>
      </c>
      <c r="N159" s="310">
        <f t="shared" si="48"/>
        <v>0</v>
      </c>
      <c r="O159" s="310">
        <f t="shared" si="48"/>
        <v>8086.92</v>
      </c>
      <c r="P159" s="310">
        <f t="shared" si="48"/>
        <v>83.07999999999993</v>
      </c>
      <c r="Q159" s="309">
        <f t="shared" si="48"/>
        <v>1.0102733797292418</v>
      </c>
      <c r="R159" s="310">
        <f t="shared" si="48"/>
        <v>3536.21</v>
      </c>
      <c r="S159" s="310">
        <f t="shared" si="48"/>
        <v>-1562.96</v>
      </c>
      <c r="T159" s="309">
        <f t="shared" si="48"/>
        <v>0.5580126745866337</v>
      </c>
      <c r="U159" s="310">
        <f t="shared" si="48"/>
        <v>680</v>
      </c>
      <c r="V159" s="310">
        <f t="shared" si="48"/>
        <v>474.54999999999995</v>
      </c>
      <c r="W159" s="310">
        <f t="shared" si="48"/>
        <v>-205.45000000000005</v>
      </c>
      <c r="X159" s="309">
        <f t="shared" si="48"/>
        <v>0.6978676470588234</v>
      </c>
      <c r="Y159" s="189">
        <f t="shared" si="42"/>
        <v>-0.4522607051426081</v>
      </c>
    </row>
    <row r="160" spans="2:25" ht="46.5" hidden="1">
      <c r="B160" s="321" t="s">
        <v>38</v>
      </c>
      <c r="C160" s="294">
        <v>24061900</v>
      </c>
      <c r="D160" s="310">
        <f>D76</f>
        <v>174.4</v>
      </c>
      <c r="E160" s="310">
        <f aca="true" t="shared" si="49" ref="E160:X160">E76</f>
        <v>174.4</v>
      </c>
      <c r="F160" s="310">
        <f t="shared" si="49"/>
        <v>20</v>
      </c>
      <c r="G160" s="310">
        <f t="shared" si="49"/>
        <v>0</v>
      </c>
      <c r="H160" s="310">
        <f t="shared" si="49"/>
        <v>-20</v>
      </c>
      <c r="I160" s="309">
        <f t="shared" si="49"/>
        <v>0</v>
      </c>
      <c r="J160" s="310">
        <f t="shared" si="49"/>
        <v>-174.4</v>
      </c>
      <c r="K160" s="309">
        <f t="shared" si="49"/>
        <v>0</v>
      </c>
      <c r="L160" s="310">
        <f t="shared" si="49"/>
        <v>0</v>
      </c>
      <c r="M160" s="310">
        <f t="shared" si="49"/>
        <v>0</v>
      </c>
      <c r="N160" s="310">
        <f t="shared" si="49"/>
        <v>0</v>
      </c>
      <c r="O160" s="310">
        <f t="shared" si="49"/>
        <v>142.18</v>
      </c>
      <c r="P160" s="310">
        <f t="shared" si="49"/>
        <v>32.22</v>
      </c>
      <c r="Q160" s="309">
        <f t="shared" si="49"/>
        <v>1.2266141510761006</v>
      </c>
      <c r="R160" s="310">
        <f t="shared" si="49"/>
        <v>54.64</v>
      </c>
      <c r="S160" s="310">
        <f t="shared" si="49"/>
        <v>-54.64</v>
      </c>
      <c r="T160" s="309">
        <f t="shared" si="49"/>
        <v>0</v>
      </c>
      <c r="U160" s="310">
        <f t="shared" si="49"/>
        <v>20</v>
      </c>
      <c r="V160" s="310">
        <f t="shared" si="49"/>
        <v>0</v>
      </c>
      <c r="W160" s="310">
        <f t="shared" si="49"/>
        <v>-20</v>
      </c>
      <c r="X160" s="309">
        <f t="shared" si="49"/>
        <v>0</v>
      </c>
      <c r="Y160" s="189">
        <f t="shared" si="42"/>
        <v>-1.2266141510761006</v>
      </c>
    </row>
    <row r="161" spans="2:25" ht="15" hidden="1">
      <c r="B161" s="312" t="s">
        <v>159</v>
      </c>
      <c r="C161" s="322">
        <v>24060000</v>
      </c>
      <c r="D161" s="311">
        <f>SUM(D159:D160)</f>
        <v>8344.4</v>
      </c>
      <c r="E161" s="311">
        <f aca="true" t="shared" si="50" ref="E161:W161">SUM(E159:E160)</f>
        <v>8344.4</v>
      </c>
      <c r="F161" s="311">
        <f t="shared" si="50"/>
        <v>2628.65</v>
      </c>
      <c r="G161" s="311">
        <f t="shared" si="50"/>
        <v>1973.25</v>
      </c>
      <c r="H161" s="311">
        <f t="shared" si="50"/>
        <v>-655.4000000000001</v>
      </c>
      <c r="I161" s="189">
        <f>G161/F161</f>
        <v>0.75067049626234</v>
      </c>
      <c r="J161" s="311">
        <f t="shared" si="50"/>
        <v>-6371.15</v>
      </c>
      <c r="K161" s="189">
        <f>G161/E161</f>
        <v>0.23647595992521933</v>
      </c>
      <c r="L161" s="311">
        <f t="shared" si="50"/>
        <v>0</v>
      </c>
      <c r="M161" s="311">
        <f t="shared" si="50"/>
        <v>0</v>
      </c>
      <c r="N161" s="311">
        <f t="shared" si="50"/>
        <v>0</v>
      </c>
      <c r="O161" s="311">
        <f t="shared" si="50"/>
        <v>8229.1</v>
      </c>
      <c r="P161" s="311">
        <f t="shared" si="50"/>
        <v>115.29999999999993</v>
      </c>
      <c r="Q161" s="189">
        <f>E161/O161</f>
        <v>1.0140112527493892</v>
      </c>
      <c r="R161" s="311">
        <f t="shared" si="50"/>
        <v>3590.85</v>
      </c>
      <c r="S161" s="311">
        <f t="shared" si="50"/>
        <v>-1617.6000000000001</v>
      </c>
      <c r="T161" s="189">
        <f>G161/R161</f>
        <v>0.5495217009900163</v>
      </c>
      <c r="U161" s="311">
        <f t="shared" si="50"/>
        <v>700</v>
      </c>
      <c r="V161" s="311">
        <f t="shared" si="50"/>
        <v>474.54999999999995</v>
      </c>
      <c r="W161" s="311">
        <f t="shared" si="50"/>
        <v>-225.45000000000005</v>
      </c>
      <c r="X161" s="189">
        <f>V161/U161</f>
        <v>0.6779285714285713</v>
      </c>
      <c r="Y161" s="189">
        <f t="shared" si="42"/>
        <v>-0.4644895517593729</v>
      </c>
    </row>
    <row r="162" ht="15" hidden="1"/>
  </sheetData>
  <sheetProtection/>
  <mergeCells count="30">
    <mergeCell ref="B111:C111"/>
    <mergeCell ref="G111:H111"/>
    <mergeCell ref="G106:H106"/>
    <mergeCell ref="G107:H107"/>
    <mergeCell ref="G108:H108"/>
    <mergeCell ref="B109:C109"/>
    <mergeCell ref="G109:H109"/>
    <mergeCell ref="G110:H110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2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8" zoomScaleNormal="78" zoomScalePageLayoutView="0" workbookViewId="0" topLeftCell="B1">
      <pane xSplit="3" ySplit="8" topLeftCell="E101" activePane="bottomRight" state="frozen"/>
      <selection pane="topLeft" activeCell="B1" sqref="B1"/>
      <selection pane="topRight" activeCell="E1" sqref="E1"/>
      <selection pane="bottomLeft" activeCell="B9" sqref="B9"/>
      <selection pane="bottomRight" activeCell="A1" sqref="A1:X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56" t="s">
        <v>180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186"/>
    </row>
    <row r="2" spans="2:25" s="1" customFormat="1" ht="15.75" customHeight="1">
      <c r="B2" s="357"/>
      <c r="C2" s="357"/>
      <c r="D2" s="357"/>
      <c r="E2" s="357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58"/>
      <c r="B3" s="360"/>
      <c r="C3" s="361" t="s">
        <v>0</v>
      </c>
      <c r="D3" s="362" t="s">
        <v>131</v>
      </c>
      <c r="E3" s="362" t="s">
        <v>179</v>
      </c>
      <c r="F3" s="25"/>
      <c r="G3" s="363" t="s">
        <v>26</v>
      </c>
      <c r="H3" s="364"/>
      <c r="I3" s="364"/>
      <c r="J3" s="364"/>
      <c r="K3" s="36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66" t="s">
        <v>177</v>
      </c>
      <c r="V3" s="369" t="s">
        <v>178</v>
      </c>
      <c r="W3" s="369"/>
      <c r="X3" s="369"/>
      <c r="Y3" s="194"/>
    </row>
    <row r="4" spans="1:24" ht="22.5" customHeight="1">
      <c r="A4" s="358"/>
      <c r="B4" s="360"/>
      <c r="C4" s="361"/>
      <c r="D4" s="362"/>
      <c r="E4" s="362"/>
      <c r="F4" s="370" t="s">
        <v>173</v>
      </c>
      <c r="G4" s="372" t="s">
        <v>31</v>
      </c>
      <c r="H4" s="374" t="s">
        <v>174</v>
      </c>
      <c r="I4" s="367" t="s">
        <v>175</v>
      </c>
      <c r="J4" s="374" t="s">
        <v>132</v>
      </c>
      <c r="K4" s="36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67"/>
      <c r="V4" s="376" t="s">
        <v>181</v>
      </c>
      <c r="W4" s="374" t="s">
        <v>44</v>
      </c>
      <c r="X4" s="378" t="s">
        <v>43</v>
      </c>
    </row>
    <row r="5" spans="1:24" ht="67.5" customHeight="1">
      <c r="A5" s="359"/>
      <c r="B5" s="360"/>
      <c r="C5" s="361"/>
      <c r="D5" s="362"/>
      <c r="E5" s="362"/>
      <c r="F5" s="371"/>
      <c r="G5" s="373"/>
      <c r="H5" s="375"/>
      <c r="I5" s="368"/>
      <c r="J5" s="375"/>
      <c r="K5" s="368"/>
      <c r="L5" s="379" t="s">
        <v>135</v>
      </c>
      <c r="M5" s="380"/>
      <c r="N5" s="381"/>
      <c r="O5" s="382" t="s">
        <v>168</v>
      </c>
      <c r="P5" s="383"/>
      <c r="Q5" s="384"/>
      <c r="R5" s="385" t="s">
        <v>176</v>
      </c>
      <c r="S5" s="385"/>
      <c r="T5" s="385"/>
      <c r="U5" s="368"/>
      <c r="V5" s="377"/>
      <c r="W5" s="375"/>
      <c r="X5" s="3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 aca="true" t="shared" si="0" ref="I8:I15">G8/F8</f>
        <v>1.0154204671108236</v>
      </c>
      <c r="J8" s="104">
        <f aca="true" t="shared" si="1" ref="J8:J52">G8-E8</f>
        <v>-1213515.7000000002</v>
      </c>
      <c r="K8" s="156">
        <f aca="true" t="shared" si="2" ref="K8:K14">G8/E8</f>
        <v>0.23226005922434403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73572.32999999996</v>
      </c>
      <c r="T8" s="143">
        <f aca="true" t="shared" si="6" ref="T8:T20">G8/R8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 aca="true" t="shared" si="7" ref="X8:X15">V8/U8</f>
        <v>1.0454550994936613</v>
      </c>
      <c r="Y8" s="199">
        <f aca="true" t="shared" si="8" ref="Y8:Y22">T8-Q8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 t="shared" si="0"/>
        <v>1.0458860372312728</v>
      </c>
      <c r="J9" s="108">
        <f t="shared" si="1"/>
        <v>-737407.47</v>
      </c>
      <c r="K9" s="148">
        <f t="shared" si="2"/>
        <v>0.22881702943830964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56608.17000000001</v>
      </c>
      <c r="T9" s="144">
        <f t="shared" si="6"/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 t="shared" si="7"/>
        <v>1.1212560537861092</v>
      </c>
      <c r="Y9" s="200">
        <f t="shared" si="8"/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192878.7</v>
      </c>
      <c r="G10" s="94">
        <v>199834.89</v>
      </c>
      <c r="H10" s="71">
        <f aca="true" t="shared" si="9" ref="H10:H47">G10-F10</f>
        <v>6956.190000000002</v>
      </c>
      <c r="I10" s="209">
        <f t="shared" si="0"/>
        <v>1.0360651020563703</v>
      </c>
      <c r="J10" s="72">
        <f t="shared" si="1"/>
        <v>-681968.11</v>
      </c>
      <c r="K10" s="75">
        <f t="shared" si="2"/>
        <v>0.2266207871826247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51519.52000000002</v>
      </c>
      <c r="T10" s="145">
        <f t="shared" si="6"/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 aca="true" t="shared" si="10" ref="W10:W52">V10-U10</f>
        <v>6945.440000000002</v>
      </c>
      <c r="X10" s="75">
        <f t="shared" si="7"/>
        <v>1.106688786482335</v>
      </c>
      <c r="Y10" s="198">
        <f t="shared" si="8"/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10754.7</v>
      </c>
      <c r="G11" s="94">
        <v>12023.19</v>
      </c>
      <c r="H11" s="71">
        <f t="shared" si="9"/>
        <v>1268.4899999999998</v>
      </c>
      <c r="I11" s="209">
        <f t="shared" si="0"/>
        <v>1.1179475020223715</v>
      </c>
      <c r="J11" s="72">
        <f t="shared" si="1"/>
        <v>-37876.81</v>
      </c>
      <c r="K11" s="75">
        <f t="shared" si="2"/>
        <v>0.24094569138276553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2918.710000000001</v>
      </c>
      <c r="T11" s="145">
        <f t="shared" si="6"/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 t="shared" si="10"/>
        <v>665.79</v>
      </c>
      <c r="X11" s="75">
        <f t="shared" si="7"/>
        <v>1.1814141689373296</v>
      </c>
      <c r="Y11" s="198">
        <f t="shared" si="8"/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2294.409</v>
      </c>
      <c r="G12" s="94">
        <v>3279.15</v>
      </c>
      <c r="H12" s="71">
        <f t="shared" si="9"/>
        <v>984.741</v>
      </c>
      <c r="I12" s="209">
        <f t="shared" si="0"/>
        <v>1.4291915695937385</v>
      </c>
      <c r="J12" s="72">
        <f t="shared" si="1"/>
        <v>-8720.85</v>
      </c>
      <c r="K12" s="75">
        <f t="shared" si="2"/>
        <v>0.2732625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1514.46</v>
      </c>
      <c r="T12" s="145">
        <f t="shared" si="6"/>
        <v>1.8582017238155144</v>
      </c>
      <c r="U12" s="73">
        <f>F12-лютий!F12</f>
        <v>830</v>
      </c>
      <c r="V12" s="98">
        <f>G12-лютий!G12</f>
        <v>1686.23</v>
      </c>
      <c r="W12" s="74">
        <f t="shared" si="10"/>
        <v>856.23</v>
      </c>
      <c r="X12" s="75">
        <f t="shared" si="7"/>
        <v>2.031602409638554</v>
      </c>
      <c r="Y12" s="198">
        <f t="shared" si="8"/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3056.9</v>
      </c>
      <c r="G13" s="94">
        <v>3350.68</v>
      </c>
      <c r="H13" s="71">
        <f t="shared" si="9"/>
        <v>293.77999999999975</v>
      </c>
      <c r="I13" s="209">
        <f t="shared" si="0"/>
        <v>1.096103896103896</v>
      </c>
      <c r="J13" s="72">
        <f t="shared" si="1"/>
        <v>-8649.32</v>
      </c>
      <c r="K13" s="75">
        <f t="shared" si="2"/>
        <v>0.2792233333333333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721.52</v>
      </c>
      <c r="T13" s="145">
        <f t="shared" si="6"/>
        <v>1.274429855923565</v>
      </c>
      <c r="U13" s="73">
        <f>F13-лютий!F13</f>
        <v>571</v>
      </c>
      <c r="V13" s="98">
        <f>G13-лютий!G13</f>
        <v>649.21</v>
      </c>
      <c r="W13" s="74">
        <f t="shared" si="10"/>
        <v>78.21000000000004</v>
      </c>
      <c r="X13" s="75">
        <f t="shared" si="7"/>
        <v>1.1369702276707532</v>
      </c>
      <c r="Y13" s="198">
        <f t="shared" si="8"/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 t="shared" si="9"/>
        <v>-6009.419999999998</v>
      </c>
      <c r="I19" s="208">
        <f t="shared" si="12"/>
        <v>0.8212280232039268</v>
      </c>
      <c r="J19" s="108">
        <f t="shared" si="1"/>
        <v>-124122.42</v>
      </c>
      <c r="K19" s="108">
        <f t="shared" si="11"/>
        <v>18.19412369503322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-28.279999999998836</v>
      </c>
      <c r="T19" s="146">
        <f t="shared" si="6"/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 t="shared" si="10"/>
        <v>-5471.989999999998</v>
      </c>
      <c r="X19" s="148">
        <f t="shared" si="13"/>
        <v>0.777099270846063</v>
      </c>
      <c r="Y19" s="197">
        <f t="shared" si="8"/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13215</v>
      </c>
      <c r="G20" s="141">
        <v>12638.37</v>
      </c>
      <c r="H20" s="170">
        <f t="shared" si="9"/>
        <v>-576.6299999999992</v>
      </c>
      <c r="I20" s="211">
        <f t="shared" si="12"/>
        <v>0.9563654937570942</v>
      </c>
      <c r="J20" s="171">
        <f t="shared" si="1"/>
        <v>-54069.63</v>
      </c>
      <c r="K20" s="171">
        <f t="shared" si="11"/>
        <v>18.945808598668826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-5095.6900000000005</v>
      </c>
      <c r="T20" s="172">
        <f t="shared" si="6"/>
        <v>0.7126608345748238</v>
      </c>
      <c r="U20" s="136">
        <f>F20-лютий!F20</f>
        <v>4149</v>
      </c>
      <c r="V20" s="124">
        <f>G20-лютий!G20</f>
        <v>4109.800000000001</v>
      </c>
      <c r="W20" s="116">
        <f t="shared" si="10"/>
        <v>-39.19999999999891</v>
      </c>
      <c r="X20" s="180">
        <f t="shared" si="13"/>
        <v>0.9905519402265609</v>
      </c>
      <c r="Y20" s="197">
        <f t="shared" si="8"/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3900</v>
      </c>
      <c r="G21" s="141">
        <v>3512.86</v>
      </c>
      <c r="H21" s="170">
        <f t="shared" si="9"/>
        <v>-387.1399999999999</v>
      </c>
      <c r="I21" s="211">
        <f t="shared" si="12"/>
        <v>0.9007333333333334</v>
      </c>
      <c r="J21" s="171">
        <f t="shared" si="1"/>
        <v>-12183.14</v>
      </c>
      <c r="K21" s="171">
        <f t="shared" si="11"/>
        <v>22.380606523955148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1276.0700000000002</v>
      </c>
      <c r="T21" s="172"/>
      <c r="U21" s="136">
        <f>F21-лютий!F21</f>
        <v>3900</v>
      </c>
      <c r="V21" s="124">
        <f>G21-лютий!G21</f>
        <v>3512.86</v>
      </c>
      <c r="W21" s="116">
        <f t="shared" si="10"/>
        <v>-387.1399999999999</v>
      </c>
      <c r="X21" s="180">
        <f t="shared" si="13"/>
        <v>0.9007333333333334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16500</v>
      </c>
      <c r="G22" s="141">
        <v>11454.35</v>
      </c>
      <c r="H22" s="170">
        <f t="shared" si="9"/>
        <v>-5045.65</v>
      </c>
      <c r="I22" s="211">
        <f t="shared" si="12"/>
        <v>0.6942030303030303</v>
      </c>
      <c r="J22" s="171">
        <f t="shared" si="1"/>
        <v>-57869.65</v>
      </c>
      <c r="K22" s="171">
        <f t="shared" si="11"/>
        <v>16.522921354797763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3791.34</v>
      </c>
      <c r="T22" s="172"/>
      <c r="U22" s="136">
        <f>F22-лютий!F22</f>
        <v>16500</v>
      </c>
      <c r="V22" s="124">
        <f>G22-лютий!G22</f>
        <v>11454.35</v>
      </c>
      <c r="W22" s="116">
        <f t="shared" si="10"/>
        <v>-5045.65</v>
      </c>
      <c r="X22" s="180">
        <f t="shared" si="13"/>
        <v>0.6942030303030303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 t="shared" si="9"/>
        <v>1633.5299999999988</v>
      </c>
      <c r="I23" s="208">
        <f t="shared" si="12"/>
        <v>1.013779063293958</v>
      </c>
      <c r="J23" s="108">
        <f t="shared" si="1"/>
        <v>-351382.06999999995</v>
      </c>
      <c r="K23" s="108">
        <f t="shared" si="11"/>
        <v>25.486320931566063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16212.630000000005</v>
      </c>
      <c r="T23" s="147">
        <f aca="true" t="shared" si="14" ref="T23:T41">G23/R23</f>
        <v>1.1559319050710526</v>
      </c>
      <c r="U23" s="107">
        <f>F23-лютий!F23</f>
        <v>24978.5</v>
      </c>
      <c r="V23" s="110">
        <f>G23-лютий!G23</f>
        <v>27214.42</v>
      </c>
      <c r="W23" s="111">
        <f t="shared" si="10"/>
        <v>2235.9199999999983</v>
      </c>
      <c r="X23" s="148">
        <f t="shared" si="13"/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 t="shared" si="9"/>
        <v>1198.010000000002</v>
      </c>
      <c r="I24" s="208">
        <f t="shared" si="12"/>
        <v>1.0240231358111982</v>
      </c>
      <c r="J24" s="108">
        <f t="shared" si="1"/>
        <v>-165774.98</v>
      </c>
      <c r="K24" s="148">
        <f aca="true" t="shared" si="15" ref="K24:K41">G24/E24</f>
        <v>0.23550336189483587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2503.659999999996</v>
      </c>
      <c r="T24" s="147">
        <f t="shared" si="14"/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 t="shared" si="10"/>
        <v>1982.5</v>
      </c>
      <c r="X24" s="148">
        <f t="shared" si="13"/>
        <v>1.1225543226285044</v>
      </c>
      <c r="Y24" s="197">
        <f aca="true" t="shared" si="16" ref="Y24:Y99">T24-Q24</f>
        <v>0.005176460457205767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 t="shared" si="9"/>
        <v>584.25</v>
      </c>
      <c r="I25" s="211">
        <f t="shared" si="12"/>
        <v>1.0918993314982304</v>
      </c>
      <c r="J25" s="171">
        <f t="shared" si="1"/>
        <v>-21842.25</v>
      </c>
      <c r="K25" s="180">
        <f t="shared" si="15"/>
        <v>0.2411669677598666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1727.8100000000004</v>
      </c>
      <c r="T25" s="152">
        <f t="shared" si="14"/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 t="shared" si="10"/>
        <v>452.72999999999956</v>
      </c>
      <c r="X25" s="180">
        <f t="shared" si="13"/>
        <v>1.4834276561665771</v>
      </c>
      <c r="Y25" s="197">
        <f t="shared" si="16"/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 t="shared" si="9"/>
        <v>299.95</v>
      </c>
      <c r="I26" s="212">
        <f t="shared" si="12"/>
        <v>2.4174660932848164</v>
      </c>
      <c r="J26" s="176">
        <f t="shared" si="1"/>
        <v>-1010.44</v>
      </c>
      <c r="K26" s="191">
        <f t="shared" si="15"/>
        <v>0.33611038107752955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354.48</v>
      </c>
      <c r="T26" s="162">
        <f t="shared" si="14"/>
        <v>3.2566844919786093</v>
      </c>
      <c r="U26" s="167">
        <f>F26-лютий!F26</f>
        <v>16.5</v>
      </c>
      <c r="V26" s="167">
        <f>G26-лютий!G26</f>
        <v>198.20999999999998</v>
      </c>
      <c r="W26" s="176">
        <f t="shared" si="10"/>
        <v>181.70999999999998</v>
      </c>
      <c r="X26" s="191">
        <f t="shared" si="13"/>
        <v>12.012727272727272</v>
      </c>
      <c r="Y26" s="197">
        <f t="shared" si="16"/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 t="shared" si="9"/>
        <v>284.2999999999993</v>
      </c>
      <c r="I27" s="212">
        <f t="shared" si="12"/>
        <v>1.0462585565312752</v>
      </c>
      <c r="J27" s="176">
        <f t="shared" si="1"/>
        <v>-20831.81</v>
      </c>
      <c r="K27" s="191">
        <f t="shared" si="15"/>
        <v>0.2358664074535984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1373.3199999999997</v>
      </c>
      <c r="T27" s="162">
        <f t="shared" si="14"/>
        <v>1.2715751047584771</v>
      </c>
      <c r="U27" s="167">
        <f>F27-лютий!F27</f>
        <v>920</v>
      </c>
      <c r="V27" s="167">
        <f>G27-лютий!G27</f>
        <v>1191.0200000000004</v>
      </c>
      <c r="W27" s="176">
        <f t="shared" si="10"/>
        <v>271.02000000000044</v>
      </c>
      <c r="X27" s="191">
        <f t="shared" si="13"/>
        <v>1.2945869565217396</v>
      </c>
      <c r="Y27" s="197">
        <f t="shared" si="16"/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67.8</v>
      </c>
      <c r="G28" s="206">
        <v>81.57</v>
      </c>
      <c r="H28" s="218">
        <f t="shared" si="9"/>
        <v>13.769999999999996</v>
      </c>
      <c r="I28" s="220">
        <f t="shared" si="12"/>
        <v>1.2030973451327434</v>
      </c>
      <c r="J28" s="221">
        <f t="shared" si="1"/>
        <v>-234.43</v>
      </c>
      <c r="K28" s="222">
        <f t="shared" si="15"/>
        <v>0.258132911392405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-50.76000000000002</v>
      </c>
      <c r="T28" s="222">
        <f t="shared" si="14"/>
        <v>0.616413511675357</v>
      </c>
      <c r="U28" s="206">
        <f>F28-лютий!F28</f>
        <v>8.5</v>
      </c>
      <c r="V28" s="206">
        <f>G28-лютий!G28</f>
        <v>7.409999999999997</v>
      </c>
      <c r="W28" s="221">
        <f t="shared" si="10"/>
        <v>-1.0900000000000034</v>
      </c>
      <c r="X28" s="222">
        <f t="shared" si="13"/>
        <v>0.8717647058823526</v>
      </c>
      <c r="Y28" s="354">
        <f t="shared" si="16"/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143.81</v>
      </c>
      <c r="G29" s="206">
        <v>429.99</v>
      </c>
      <c r="H29" s="218">
        <f t="shared" si="9"/>
        <v>286.18</v>
      </c>
      <c r="I29" s="220">
        <f t="shared" si="12"/>
        <v>2.9899867881232183</v>
      </c>
      <c r="J29" s="221">
        <f t="shared" si="1"/>
        <v>-776.01</v>
      </c>
      <c r="K29" s="222">
        <f t="shared" si="15"/>
        <v>0.3565422885572139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405.24</v>
      </c>
      <c r="T29" s="222">
        <f t="shared" si="14"/>
        <v>17.373333333333335</v>
      </c>
      <c r="U29" s="206">
        <f>F29-лютий!F29</f>
        <v>8</v>
      </c>
      <c r="V29" s="206">
        <f>G29-лютий!G29</f>
        <v>190.8</v>
      </c>
      <c r="W29" s="221">
        <f t="shared" si="10"/>
        <v>182.8</v>
      </c>
      <c r="X29" s="222">
        <f t="shared" si="13"/>
        <v>23.85</v>
      </c>
      <c r="Y29" s="354">
        <f t="shared" si="16"/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320.09</v>
      </c>
      <c r="G30" s="206">
        <v>552.95</v>
      </c>
      <c r="H30" s="218">
        <f t="shared" si="9"/>
        <v>232.86000000000007</v>
      </c>
      <c r="I30" s="220">
        <f t="shared" si="12"/>
        <v>1.727482895435659</v>
      </c>
      <c r="J30" s="221">
        <f t="shared" si="1"/>
        <v>-1802.05</v>
      </c>
      <c r="K30" s="222">
        <f t="shared" si="15"/>
        <v>0.2347983014861996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487.66</v>
      </c>
      <c r="T30" s="222">
        <f t="shared" si="14"/>
        <v>8.469137693368051</v>
      </c>
      <c r="U30" s="206">
        <f>F30-лютий!F30</f>
        <v>20</v>
      </c>
      <c r="V30" s="206">
        <f>G30-лютий!G30</f>
        <v>87.01000000000005</v>
      </c>
      <c r="W30" s="221">
        <f t="shared" si="10"/>
        <v>67.01000000000005</v>
      </c>
      <c r="X30" s="222">
        <f t="shared" si="13"/>
        <v>4.350500000000002</v>
      </c>
      <c r="Y30" s="354">
        <f t="shared" si="16"/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5825.8</v>
      </c>
      <c r="G31" s="206">
        <v>5877.24</v>
      </c>
      <c r="H31" s="218">
        <f t="shared" si="9"/>
        <v>51.4399999999996</v>
      </c>
      <c r="I31" s="220">
        <f t="shared" si="12"/>
        <v>1.0088296886264547</v>
      </c>
      <c r="J31" s="221">
        <f t="shared" si="1"/>
        <v>-19029.760000000002</v>
      </c>
      <c r="K31" s="222">
        <f t="shared" si="15"/>
        <v>0.23596739872325048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885.6599999999999</v>
      </c>
      <c r="T31" s="222">
        <f t="shared" si="14"/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 t="shared" si="13"/>
        <v>1.226677777777778</v>
      </c>
      <c r="Y31" s="354">
        <f t="shared" si="16"/>
        <v>0.0286385082188092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 t="shared" si="9"/>
        <v>185.04</v>
      </c>
      <c r="I32" s="211">
        <f t="shared" si="12"/>
        <v>2.156283196900581</v>
      </c>
      <c r="J32" s="171">
        <f t="shared" si="1"/>
        <v>63.06999999999999</v>
      </c>
      <c r="K32" s="180">
        <f t="shared" si="15"/>
        <v>1.2236524822695036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313.82</v>
      </c>
      <c r="T32" s="150">
        <f t="shared" si="14"/>
        <v>11.04224</v>
      </c>
      <c r="U32" s="136">
        <f>F32-лютий!F32</f>
        <v>1</v>
      </c>
      <c r="V32" s="124">
        <f>G32-лютий!G32</f>
        <v>79.25</v>
      </c>
      <c r="W32" s="116">
        <f t="shared" si="10"/>
        <v>78.25</v>
      </c>
      <c r="X32" s="180">
        <f t="shared" si="13"/>
        <v>79.25</v>
      </c>
      <c r="Y32" s="198">
        <f t="shared" si="16"/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354">
        <f t="shared" si="16"/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132.18</v>
      </c>
      <c r="G34" s="94">
        <v>223.73</v>
      </c>
      <c r="H34" s="71">
        <f t="shared" si="9"/>
        <v>91.54999999999998</v>
      </c>
      <c r="I34" s="209">
        <f t="shared" si="12"/>
        <v>1.6926161295203508</v>
      </c>
      <c r="J34" s="72">
        <f t="shared" si="1"/>
        <v>41.72999999999999</v>
      </c>
      <c r="K34" s="75">
        <f t="shared" si="15"/>
        <v>1.2292857142857143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142.48</v>
      </c>
      <c r="T34" s="75">
        <f t="shared" si="14"/>
        <v>2.7536</v>
      </c>
      <c r="U34" s="73">
        <f>F34-лютий!F34</f>
        <v>1</v>
      </c>
      <c r="V34" s="98">
        <f>G34-лютий!G34</f>
        <v>18.75</v>
      </c>
      <c r="W34" s="74"/>
      <c r="X34" s="75">
        <f t="shared" si="13"/>
        <v>18.75</v>
      </c>
      <c r="Y34" s="354">
        <f t="shared" si="16"/>
        <v>2.3030045703250726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 t="shared" si="9"/>
        <v>428.72000000000116</v>
      </c>
      <c r="I35" s="211">
        <f t="shared" si="12"/>
        <v>1.0098893970863279</v>
      </c>
      <c r="J35" s="171">
        <f t="shared" si="1"/>
        <v>-143995.8</v>
      </c>
      <c r="K35" s="180">
        <f t="shared" si="15"/>
        <v>0.23315120143149282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462.02999999999884</v>
      </c>
      <c r="T35" s="149">
        <f t="shared" si="14"/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 t="shared" si="10"/>
        <v>1451.5200000000004</v>
      </c>
      <c r="X35" s="180">
        <f t="shared" si="13"/>
        <v>1.0952503445107946</v>
      </c>
      <c r="Y35" s="198">
        <f t="shared" si="16"/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v>4326.71</v>
      </c>
      <c r="H36" s="158">
        <f t="shared" si="9"/>
        <v>-10038.52</v>
      </c>
      <c r="I36" s="212">
        <f t="shared" si="12"/>
        <v>0.30119322837156104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-10108.73</v>
      </c>
      <c r="T36" s="162">
        <f t="shared" si="14"/>
        <v>0.2997283075541861</v>
      </c>
      <c r="U36" s="167">
        <f>F36-лютий!F36</f>
        <v>5139</v>
      </c>
      <c r="V36" s="167">
        <f>G36-лютий!G36</f>
        <v>0</v>
      </c>
      <c r="W36" s="176">
        <f t="shared" si="10"/>
        <v>-5139</v>
      </c>
      <c r="X36" s="191">
        <f aca="true" t="shared" si="18" ref="X36:X41">V36/U36*100</f>
        <v>0</v>
      </c>
      <c r="Y36" s="197">
        <f t="shared" si="16"/>
        <v>-0.7357838384282862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30130.51</v>
      </c>
      <c r="H37" s="158">
        <f t="shared" si="9"/>
        <v>1144.2599999999984</v>
      </c>
      <c r="I37" s="212">
        <f t="shared" si="12"/>
        <v>1.039475958428565</v>
      </c>
      <c r="J37" s="176">
        <f t="shared" si="1"/>
        <v>-96955.49</v>
      </c>
      <c r="K37" s="191">
        <f t="shared" si="15"/>
        <v>0.23708756275278156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1247.7799999999952</v>
      </c>
      <c r="T37" s="162">
        <f t="shared" si="14"/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 t="shared" si="10"/>
        <v>-8539.150000000001</v>
      </c>
      <c r="X37" s="191">
        <f>V37/U37</f>
        <v>0.5665406091370557</v>
      </c>
      <c r="Y37" s="197">
        <f t="shared" si="16"/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13784.4</v>
      </c>
      <c r="G38" s="206">
        <v>13383.57</v>
      </c>
      <c r="H38" s="218">
        <f t="shared" si="9"/>
        <v>-400.8299999999999</v>
      </c>
      <c r="I38" s="220">
        <f t="shared" si="12"/>
        <v>0.970921476451641</v>
      </c>
      <c r="J38" s="221">
        <f t="shared" si="1"/>
        <v>-43906.43</v>
      </c>
      <c r="K38" s="222">
        <f t="shared" si="15"/>
        <v>0.23361092686332693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-754.5699999999997</v>
      </c>
      <c r="T38" s="222">
        <f t="shared" si="14"/>
        <v>0.9466287644626521</v>
      </c>
      <c r="U38" s="206">
        <f>F38-лютий!F38</f>
        <v>4900</v>
      </c>
      <c r="V38" s="206">
        <f>G38-лютий!G38</f>
        <v>5428.759999999999</v>
      </c>
      <c r="W38" s="221">
        <f t="shared" si="10"/>
        <v>528.7599999999993</v>
      </c>
      <c r="X38" s="222">
        <f t="shared" si="18"/>
        <v>110.79102040816325</v>
      </c>
      <c r="Y38" s="354">
        <f t="shared" si="16"/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24393.45</v>
      </c>
      <c r="G39" s="206">
        <v>25204.71</v>
      </c>
      <c r="H39" s="218">
        <f t="shared" si="9"/>
        <v>811.2599999999984</v>
      </c>
      <c r="I39" s="220">
        <f t="shared" si="12"/>
        <v>1.033257288329449</v>
      </c>
      <c r="J39" s="221">
        <f t="shared" si="1"/>
        <v>-80781.29000000001</v>
      </c>
      <c r="K39" s="222">
        <f t="shared" si="15"/>
        <v>0.2378116921102787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1032.3099999999977</v>
      </c>
      <c r="T39" s="222">
        <f t="shared" si="14"/>
        <v>1.0427061441975145</v>
      </c>
      <c r="U39" s="206">
        <f>F39-лютий!F39</f>
        <v>8600</v>
      </c>
      <c r="V39" s="206">
        <f>G39-лютий!G39</f>
        <v>9345.289999999999</v>
      </c>
      <c r="W39" s="221">
        <f t="shared" si="10"/>
        <v>745.289999999999</v>
      </c>
      <c r="X39" s="222">
        <f t="shared" si="18"/>
        <v>108.66616279069767</v>
      </c>
      <c r="Y39" s="354">
        <f t="shared" si="16"/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580.83</v>
      </c>
      <c r="G40" s="206">
        <v>266.12</v>
      </c>
      <c r="H40" s="218">
        <f t="shared" si="9"/>
        <v>-314.71000000000004</v>
      </c>
      <c r="I40" s="220">
        <f t="shared" si="12"/>
        <v>0.45817192638121307</v>
      </c>
      <c r="J40" s="221">
        <f t="shared" si="1"/>
        <v>-3133.88</v>
      </c>
      <c r="K40" s="222">
        <f t="shared" si="15"/>
        <v>0.07827058823529412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-31.180000000000007</v>
      </c>
      <c r="T40" s="222">
        <f t="shared" si="14"/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 t="shared" si="10"/>
        <v>-138.09000000000006</v>
      </c>
      <c r="X40" s="222">
        <f t="shared" si="18"/>
        <v>42.22175732217572</v>
      </c>
      <c r="Y40" s="354">
        <f t="shared" si="16"/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4592.8</v>
      </c>
      <c r="G41" s="206">
        <v>4925.8</v>
      </c>
      <c r="H41" s="218">
        <f t="shared" si="9"/>
        <v>333</v>
      </c>
      <c r="I41" s="220">
        <f t="shared" si="12"/>
        <v>1.0725047901062532</v>
      </c>
      <c r="J41" s="221">
        <f t="shared" si="1"/>
        <v>-16174.2</v>
      </c>
      <c r="K41" s="222">
        <f t="shared" si="15"/>
        <v>0.23345023696682465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215.47000000000025</v>
      </c>
      <c r="T41" s="222">
        <f t="shared" si="14"/>
        <v>1.0457441410686725</v>
      </c>
      <c r="U41" s="206">
        <f>F41-лютий!F41</f>
        <v>1500</v>
      </c>
      <c r="V41" s="206">
        <f>G41-лютий!G41</f>
        <v>1815.5600000000004</v>
      </c>
      <c r="W41" s="221">
        <f t="shared" si="10"/>
        <v>315.5600000000004</v>
      </c>
      <c r="X41" s="222">
        <f t="shared" si="18"/>
        <v>121.03733333333335</v>
      </c>
      <c r="Y41" s="354">
        <f t="shared" si="16"/>
        <v>0.009733185866571903</v>
      </c>
    </row>
    <row r="42" spans="1:25" s="6" customFormat="1" ht="18" hidden="1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355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354">
        <f t="shared" si="16"/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354">
        <f t="shared" si="16"/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 t="shared" si="9"/>
        <v>423.4899999999907</v>
      </c>
      <c r="I47" s="208">
        <f>G47/F47</f>
        <v>1.0061689028678573</v>
      </c>
      <c r="J47" s="108">
        <f t="shared" si="1"/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13676.029999999992</v>
      </c>
      <c r="T47" s="160">
        <f t="shared" si="19"/>
        <v>1.246874809329522</v>
      </c>
      <c r="U47" s="107">
        <f>F47-лютий!F47</f>
        <v>8801</v>
      </c>
      <c r="V47" s="110">
        <f>G47-лютий!G47</f>
        <v>9049.749999999993</v>
      </c>
      <c r="W47" s="111">
        <f t="shared" si="10"/>
        <v>248.74999999999272</v>
      </c>
      <c r="X47" s="148">
        <f>V47/U47</f>
        <v>1.0282638336552656</v>
      </c>
      <c r="Y47" s="197">
        <f t="shared" si="16"/>
        <v>0.10727317484461807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 t="shared" si="1"/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3558.3199999999997</v>
      </c>
      <c r="T49" s="153">
        <f t="shared" si="19"/>
        <v>1.3250224700217028</v>
      </c>
      <c r="U49" s="73">
        <f>F49-лютий!F49</f>
        <v>1400</v>
      </c>
      <c r="V49" s="98">
        <f>G49-лютий!G49</f>
        <v>912.6100000000006</v>
      </c>
      <c r="W49" s="74">
        <f t="shared" si="10"/>
        <v>-487.3899999999994</v>
      </c>
      <c r="X49" s="75">
        <f>V49/U49</f>
        <v>0.6518642857142861</v>
      </c>
      <c r="Y49" s="197">
        <f t="shared" si="16"/>
        <v>0.08774555849938248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 t="shared" si="1"/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10111.519999999997</v>
      </c>
      <c r="T50" s="153">
        <f t="shared" si="19"/>
        <v>1.2275699497980985</v>
      </c>
      <c r="U50" s="73">
        <f>F50-лютий!F50</f>
        <v>7400</v>
      </c>
      <c r="V50" s="98">
        <f>G50-лютий!G50</f>
        <v>8136.659999999996</v>
      </c>
      <c r="W50" s="74">
        <f t="shared" si="10"/>
        <v>736.6599999999962</v>
      </c>
      <c r="X50" s="75">
        <f>V50/U50</f>
        <v>1.099548648648648</v>
      </c>
      <c r="Y50" s="197">
        <f t="shared" si="16"/>
        <v>0.11266148274268861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 aca="true" t="shared" si="20" ref="I53:I72">G53/F53</f>
        <v>1.0802817012570085</v>
      </c>
      <c r="J53" s="104">
        <f>G53-E53</f>
        <v>-35751.41</v>
      </c>
      <c r="K53" s="156">
        <f aca="true" t="shared" si="21" ref="K53:K72">G53/E53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 t="shared" si="16"/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148.43</v>
      </c>
      <c r="G58" s="106">
        <v>224.59</v>
      </c>
      <c r="H58" s="102">
        <f t="shared" si="22"/>
        <v>76.16</v>
      </c>
      <c r="I58" s="213">
        <f t="shared" si="20"/>
        <v>1.5131038199824833</v>
      </c>
      <c r="J58" s="115">
        <f t="shared" si="24"/>
        <v>-519.41</v>
      </c>
      <c r="K58" s="155">
        <f t="shared" si="21"/>
        <v>0.3018682795698925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-53.16999999999999</v>
      </c>
      <c r="T58" s="155">
        <f t="shared" si="27"/>
        <v>0.8085757488479263</v>
      </c>
      <c r="U58" s="107">
        <f>F58-лютий!F58</f>
        <v>60</v>
      </c>
      <c r="V58" s="110">
        <f>G58-лютий!G58</f>
        <v>172.41</v>
      </c>
      <c r="W58" s="111">
        <f t="shared" si="23"/>
        <v>112.41</v>
      </c>
      <c r="X58" s="155">
        <f t="shared" si="28"/>
        <v>2.8735</v>
      </c>
      <c r="Y58" s="197">
        <f t="shared" si="16"/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352" t="s">
        <v>89</v>
      </c>
      <c r="C60" s="40">
        <v>22010300</v>
      </c>
      <c r="D60" s="249">
        <v>1284</v>
      </c>
      <c r="E60" s="102">
        <v>1284</v>
      </c>
      <c r="F60" s="102">
        <v>284</v>
      </c>
      <c r="G60" s="106">
        <v>280.33</v>
      </c>
      <c r="H60" s="102">
        <f t="shared" si="22"/>
        <v>-3.670000000000016</v>
      </c>
      <c r="I60" s="213">
        <f t="shared" si="20"/>
        <v>0.9870774647887324</v>
      </c>
      <c r="J60" s="115">
        <f t="shared" si="24"/>
        <v>-1003.6700000000001</v>
      </c>
      <c r="K60" s="155">
        <f t="shared" si="21"/>
        <v>0.21832554517133956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-20.620000000000005</v>
      </c>
      <c r="T60" s="155">
        <f t="shared" si="27"/>
        <v>0.9314836351553414</v>
      </c>
      <c r="U60" s="107">
        <f>F60-лютий!F60</f>
        <v>100</v>
      </c>
      <c r="V60" s="110">
        <f>G60-лютий!G60</f>
        <v>103.13999999999999</v>
      </c>
      <c r="W60" s="111">
        <f t="shared" si="23"/>
        <v>3.1399999999999864</v>
      </c>
      <c r="X60" s="155">
        <f t="shared" si="28"/>
        <v>1.0313999999999999</v>
      </c>
      <c r="Y60" s="197">
        <f t="shared" si="16"/>
        <v>-0.1339527456800801</v>
      </c>
    </row>
    <row r="61" spans="1:25" s="6" customFormat="1" ht="18" hidden="1">
      <c r="A61" s="8"/>
      <c r="B61" s="352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353" t="s">
        <v>65</v>
      </c>
      <c r="C62" s="57">
        <v>22012500</v>
      </c>
      <c r="D62" s="248">
        <v>21260</v>
      </c>
      <c r="E62" s="102">
        <v>21260</v>
      </c>
      <c r="F62" s="102">
        <v>5690</v>
      </c>
      <c r="G62" s="106">
        <v>6201.94</v>
      </c>
      <c r="H62" s="102">
        <f t="shared" si="22"/>
        <v>511.9399999999996</v>
      </c>
      <c r="I62" s="213">
        <f t="shared" si="20"/>
        <v>1.0899718804920913</v>
      </c>
      <c r="J62" s="115">
        <f t="shared" si="24"/>
        <v>-15058.060000000001</v>
      </c>
      <c r="K62" s="155">
        <f t="shared" si="21"/>
        <v>0.2917187206020696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2616.9999999999995</v>
      </c>
      <c r="T62" s="155">
        <f t="shared" si="27"/>
        <v>1.729998270542882</v>
      </c>
      <c r="U62" s="107">
        <f>F62-лютий!F62</f>
        <v>1800</v>
      </c>
      <c r="V62" s="110">
        <f>G62-лютий!G62</f>
        <v>2246.5199999999995</v>
      </c>
      <c r="W62" s="111">
        <f t="shared" si="23"/>
        <v>446.5199999999995</v>
      </c>
      <c r="X62" s="155">
        <f t="shared" si="28"/>
        <v>1.2480666666666664</v>
      </c>
      <c r="Y62" s="197">
        <f t="shared" si="16"/>
        <v>0.6728201504502322</v>
      </c>
    </row>
    <row r="63" spans="1:25" s="6" customFormat="1" ht="31.5">
      <c r="A63" s="8"/>
      <c r="B63" s="353" t="s">
        <v>86</v>
      </c>
      <c r="C63" s="57">
        <v>22012600</v>
      </c>
      <c r="D63" s="248">
        <v>767</v>
      </c>
      <c r="E63" s="102">
        <v>767</v>
      </c>
      <c r="F63" s="102">
        <v>185</v>
      </c>
      <c r="G63" s="106">
        <v>202.16</v>
      </c>
      <c r="H63" s="102">
        <f t="shared" si="22"/>
        <v>17.159999999999997</v>
      </c>
      <c r="I63" s="213">
        <f t="shared" si="20"/>
        <v>1.0927567567567567</v>
      </c>
      <c r="J63" s="115">
        <f t="shared" si="24"/>
        <v>-564.84</v>
      </c>
      <c r="K63" s="155">
        <f t="shared" si="21"/>
        <v>0.26357235984354627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66.96000000000001</v>
      </c>
      <c r="T63" s="155">
        <f t="shared" si="27"/>
        <v>1.4952662721893493</v>
      </c>
      <c r="U63" s="107">
        <f>F63-лютий!F63</f>
        <v>64</v>
      </c>
      <c r="V63" s="110">
        <f>G63-лютий!G63</f>
        <v>80.47</v>
      </c>
      <c r="W63" s="111">
        <f t="shared" si="23"/>
        <v>16.47</v>
      </c>
      <c r="X63" s="155">
        <f t="shared" si="28"/>
        <v>1.25734375</v>
      </c>
      <c r="Y63" s="197">
        <f t="shared" si="16"/>
        <v>0.41504543956020146</v>
      </c>
    </row>
    <row r="64" spans="1:25" s="6" customFormat="1" ht="31.5">
      <c r="A64" s="8"/>
      <c r="B64" s="353" t="s">
        <v>90</v>
      </c>
      <c r="C64" s="57">
        <v>22012900</v>
      </c>
      <c r="D64" s="248">
        <v>44</v>
      </c>
      <c r="E64" s="102">
        <v>44</v>
      </c>
      <c r="F64" s="102">
        <v>8</v>
      </c>
      <c r="G64" s="106">
        <v>7.76</v>
      </c>
      <c r="H64" s="102">
        <f t="shared" si="22"/>
        <v>-0.2400000000000002</v>
      </c>
      <c r="I64" s="213">
        <f t="shared" si="20"/>
        <v>0.97</v>
      </c>
      <c r="J64" s="115">
        <f t="shared" si="24"/>
        <v>-36.24</v>
      </c>
      <c r="K64" s="155">
        <f t="shared" si="21"/>
        <v>0.17636363636363636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3.76</v>
      </c>
      <c r="T64" s="155">
        <f t="shared" si="27"/>
        <v>1.94</v>
      </c>
      <c r="U64" s="107">
        <f>F64-лютий!F64</f>
        <v>4</v>
      </c>
      <c r="V64" s="110">
        <f>G64-лютий!G64</f>
        <v>1.0599999999999996</v>
      </c>
      <c r="W64" s="111">
        <f t="shared" si="23"/>
        <v>-2.9400000000000004</v>
      </c>
      <c r="X64" s="155">
        <f t="shared" si="28"/>
        <v>0.2649999999999999</v>
      </c>
      <c r="Y64" s="197">
        <f t="shared" si="16"/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1623.09</v>
      </c>
      <c r="S65" s="115">
        <f t="shared" si="5"/>
        <v>77.48000000000002</v>
      </c>
      <c r="T65" s="155">
        <f t="shared" si="27"/>
        <v>1.0477361082872791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0.13114022319173935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 t="shared" si="22"/>
        <v>-34.839999999999975</v>
      </c>
      <c r="I66" s="213">
        <f t="shared" si="20"/>
        <v>0.8214615148098802</v>
      </c>
      <c r="J66" s="115">
        <f t="shared" si="24"/>
        <v>-705.7</v>
      </c>
      <c r="K66" s="155">
        <f t="shared" si="21"/>
        <v>0.18510392609699772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-85.69999999999999</v>
      </c>
      <c r="T66" s="155">
        <f t="shared" si="27"/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 t="shared" si="23"/>
        <v>-21.07999999999997</v>
      </c>
      <c r="X66" s="155">
        <f t="shared" si="28"/>
        <v>0.7170469798657721</v>
      </c>
      <c r="Y66" s="197">
        <f t="shared" si="16"/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160.42</v>
      </c>
      <c r="G67" s="94">
        <v>124.46</v>
      </c>
      <c r="H67" s="71">
        <f t="shared" si="22"/>
        <v>-35.959999999999994</v>
      </c>
      <c r="I67" s="209">
        <f t="shared" si="20"/>
        <v>0.7758384241366414</v>
      </c>
      <c r="J67" s="72">
        <f t="shared" si="24"/>
        <v>-603.74</v>
      </c>
      <c r="K67" s="75">
        <f t="shared" si="21"/>
        <v>0.17091458390552045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-96.48</v>
      </c>
      <c r="T67" s="204">
        <f t="shared" si="27"/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 t="shared" si="23"/>
        <v>-22.429999999999993</v>
      </c>
      <c r="X67" s="75">
        <f t="shared" si="28"/>
        <v>0.643968253968254</v>
      </c>
      <c r="Y67" s="197">
        <f t="shared" si="16"/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34.62</v>
      </c>
      <c r="G70" s="94">
        <v>35.79</v>
      </c>
      <c r="H70" s="71">
        <f t="shared" si="22"/>
        <v>1.1700000000000017</v>
      </c>
      <c r="I70" s="209">
        <f t="shared" si="20"/>
        <v>1.0337954939341423</v>
      </c>
      <c r="J70" s="72">
        <f t="shared" si="24"/>
        <v>-101.01000000000002</v>
      </c>
      <c r="K70" s="75">
        <f t="shared" si="21"/>
        <v>0.2616228070175438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10.829999999999998</v>
      </c>
      <c r="T70" s="204">
        <f t="shared" si="27"/>
        <v>1.4338942307692306</v>
      </c>
      <c r="U70" s="73">
        <f>F70-лютий!F70</f>
        <v>11.399999999999999</v>
      </c>
      <c r="V70" s="98">
        <f>G70-лютий!G70</f>
        <v>12.64</v>
      </c>
      <c r="W70" s="74">
        <f t="shared" si="23"/>
        <v>1.240000000000002</v>
      </c>
      <c r="X70" s="75">
        <f t="shared" si="28"/>
        <v>1.1087719298245615</v>
      </c>
      <c r="Y70" s="197">
        <f t="shared" si="16"/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1928.65</v>
      </c>
      <c r="G72" s="106">
        <v>1498.7</v>
      </c>
      <c r="H72" s="102">
        <f t="shared" si="22"/>
        <v>-429.95000000000005</v>
      </c>
      <c r="I72" s="213">
        <f t="shared" si="20"/>
        <v>0.7770720452129728</v>
      </c>
      <c r="J72" s="115">
        <f t="shared" si="24"/>
        <v>-6671.3</v>
      </c>
      <c r="K72" s="155">
        <f t="shared" si="21"/>
        <v>0.18343941248470014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-1577.03</v>
      </c>
      <c r="T72" s="155">
        <f t="shared" si="27"/>
        <v>0.48726643756116433</v>
      </c>
      <c r="U72" s="107">
        <f>F72-лютий!F72</f>
        <v>680</v>
      </c>
      <c r="V72" s="110">
        <f>G72-лютий!G72</f>
        <v>426.54999999999995</v>
      </c>
      <c r="W72" s="111">
        <f t="shared" si="23"/>
        <v>-253.45000000000005</v>
      </c>
      <c r="X72" s="155">
        <f t="shared" si="28"/>
        <v>0.6272794117647058</v>
      </c>
      <c r="Y72" s="197">
        <f t="shared" si="16"/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5.78</v>
      </c>
      <c r="T78" s="155">
        <f t="shared" si="27"/>
        <v>-0.08442776735459663</v>
      </c>
      <c r="U78" s="107">
        <f>F78-лютий!F78</f>
        <v>0</v>
      </c>
      <c r="V78" s="110" t="s">
        <v>188</v>
      </c>
      <c r="W78" s="111" t="e">
        <f t="shared" si="23"/>
        <v>#VALUE!</v>
      </c>
      <c r="X78" s="155"/>
      <c r="Y78" s="197">
        <f t="shared" si="16"/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 t="e">
        <f>V8+V53+V77+V78</f>
        <v>#VALUE!</v>
      </c>
      <c r="W79" s="135" t="e">
        <f>V79-U79</f>
        <v>#VALUE!</v>
      </c>
      <c r="X79" s="156" t="e">
        <f>V79/U79</f>
        <v>#VALUE!</v>
      </c>
      <c r="Y79" s="197">
        <f t="shared" si="16"/>
        <v>0.0679391469942554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2015</v>
      </c>
      <c r="G89" s="126">
        <v>1201.71</v>
      </c>
      <c r="H89" s="112">
        <f t="shared" si="31"/>
        <v>-813.29</v>
      </c>
      <c r="I89" s="213">
        <f>G89/F89</f>
        <v>0.5963821339950373</v>
      </c>
      <c r="J89" s="117">
        <f aca="true" t="shared" si="35" ref="J89:J98">G89-E89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1034.51</v>
      </c>
      <c r="T89" s="147">
        <f t="shared" si="30"/>
        <v>7.18726076555024</v>
      </c>
      <c r="U89" s="112">
        <f>F89-лютий!F89</f>
        <v>1000</v>
      </c>
      <c r="V89" s="118">
        <f>G89-лютий!G89</f>
        <v>1007.26</v>
      </c>
      <c r="W89" s="117">
        <f t="shared" si="34"/>
        <v>7.259999999999991</v>
      </c>
      <c r="X89" s="147">
        <f>V89/U89</f>
        <v>1.00726</v>
      </c>
      <c r="Y89" s="197">
        <f t="shared" si="16"/>
        <v>5.167404804157007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6000</v>
      </c>
      <c r="G90" s="126">
        <v>1457.79</v>
      </c>
      <c r="H90" s="112">
        <f t="shared" si="31"/>
        <v>-4542.21</v>
      </c>
      <c r="I90" s="213">
        <f>G90/F90</f>
        <v>0.242965</v>
      </c>
      <c r="J90" s="117">
        <f t="shared" si="35"/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243.54999999999995</v>
      </c>
      <c r="T90" s="147">
        <f t="shared" si="30"/>
        <v>1.2005781394123072</v>
      </c>
      <c r="U90" s="112">
        <f>F90-лютий!F90</f>
        <v>3000</v>
      </c>
      <c r="V90" s="118">
        <f>G90-лютий!G90</f>
        <v>1126.6399999999999</v>
      </c>
      <c r="W90" s="117">
        <f t="shared" si="34"/>
        <v>-1873.3600000000001</v>
      </c>
      <c r="X90" s="147">
        <f>V90/U90</f>
        <v>0.37554666666666664</v>
      </c>
      <c r="Y90" s="197">
        <f t="shared" si="16"/>
        <v>-0.07153284251984537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 t="shared" si="31"/>
        <v>-5358.469</v>
      </c>
      <c r="I92" s="216">
        <f>G92/F92</f>
        <v>0.3929751233343253</v>
      </c>
      <c r="J92" s="131">
        <f t="shared" si="35"/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2084.40526</v>
      </c>
      <c r="T92" s="147">
        <f t="shared" si="30"/>
        <v>2.5054697367906162</v>
      </c>
      <c r="U92" s="129">
        <f>F92-лютий!F92</f>
        <v>4002</v>
      </c>
      <c r="V92" s="174">
        <f>G92-лютий!G92</f>
        <v>2134.92</v>
      </c>
      <c r="W92" s="131">
        <f t="shared" si="34"/>
        <v>-1867.08</v>
      </c>
      <c r="X92" s="151">
        <f>V92/U92</f>
        <v>0.5334632683658171</v>
      </c>
      <c r="Y92" s="197">
        <f t="shared" si="16"/>
        <v>0.7330279907214832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2819.75</v>
      </c>
      <c r="G95" s="126">
        <v>2501.35</v>
      </c>
      <c r="H95" s="112">
        <f t="shared" si="31"/>
        <v>-318.4000000000001</v>
      </c>
      <c r="I95" s="213">
        <f>G95/F95</f>
        <v>0.8870821881372462</v>
      </c>
      <c r="J95" s="117">
        <f t="shared" si="35"/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283.4000000000001</v>
      </c>
      <c r="T95" s="147">
        <f t="shared" si="30"/>
        <v>1.1277756486845962</v>
      </c>
      <c r="U95" s="112">
        <f>F95-лютий!F95</f>
        <v>1</v>
      </c>
      <c r="V95" s="118">
        <f>G95-лютий!G95</f>
        <v>123.11000000000013</v>
      </c>
      <c r="W95" s="117">
        <f t="shared" si="34"/>
        <v>122.11000000000013</v>
      </c>
      <c r="X95" s="147">
        <f>V95/U95</f>
        <v>123.11000000000013</v>
      </c>
      <c r="Y95" s="197">
        <f t="shared" si="16"/>
        <v>0.0013047016772747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 t="shared" si="31"/>
        <v>-324.1600000000003</v>
      </c>
      <c r="I97" s="216">
        <f>G97/F97</f>
        <v>0.8853241354912885</v>
      </c>
      <c r="J97" s="131">
        <f t="shared" si="35"/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275.8299999999995</v>
      </c>
      <c r="T97" s="147">
        <f t="shared" si="30"/>
        <v>1.1238705563239861</v>
      </c>
      <c r="U97" s="129">
        <f>F97-лютий!F97</f>
        <v>5</v>
      </c>
      <c r="V97" s="174">
        <f>G97-лютий!G97</f>
        <v>124.32999999999993</v>
      </c>
      <c r="W97" s="131">
        <f t="shared" si="34"/>
        <v>119.32999999999993</v>
      </c>
      <c r="X97" s="151">
        <f>V97/U97</f>
        <v>24.865999999999985</v>
      </c>
      <c r="Y97" s="197">
        <f t="shared" si="16"/>
        <v>-0.001053823965527556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8.12522</v>
      </c>
      <c r="G98" s="126">
        <v>12.91</v>
      </c>
      <c r="H98" s="112">
        <f t="shared" si="31"/>
        <v>4.78478</v>
      </c>
      <c r="I98" s="213">
        <f>G98/F98</f>
        <v>1.5888800549400508</v>
      </c>
      <c r="J98" s="117">
        <f t="shared" si="35"/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7.12</v>
      </c>
      <c r="S98" s="117">
        <f t="shared" si="29"/>
        <v>5.79</v>
      </c>
      <c r="T98" s="147">
        <f t="shared" si="30"/>
        <v>1.8132022471910112</v>
      </c>
      <c r="U98" s="112">
        <f>F98-лютий!F98</f>
        <v>4.665220000000001</v>
      </c>
      <c r="V98" s="118">
        <f>G98-лютий!G98</f>
        <v>9.13</v>
      </c>
      <c r="W98" s="117">
        <f t="shared" si="34"/>
        <v>4.46478</v>
      </c>
      <c r="X98" s="147">
        <f>V98/U98</f>
        <v>1.957035252356802</v>
      </c>
      <c r="Y98" s="197">
        <f t="shared" si="16"/>
        <v>0.5641769574122968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 t="shared" si="30"/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 t="shared" si="30"/>
        <v>1.2363429923534546</v>
      </c>
      <c r="U101" s="184">
        <f>U79+U100</f>
        <v>127403.56521999999</v>
      </c>
      <c r="V101" s="184" t="e">
        <f>V79+V100</f>
        <v>#VALUE!</v>
      </c>
      <c r="W101" s="177" t="e">
        <f>V101-U101</f>
        <v>#VALUE!</v>
      </c>
      <c r="X101" s="178" t="e">
        <f>V101/U101</f>
        <v>#VALUE!</v>
      </c>
      <c r="Y101" s="197">
        <f>T101-Q101</f>
        <v>0.06173835002929873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1" t="s">
        <v>145</v>
      </c>
      <c r="C104" s="262"/>
      <c r="D104" s="4" t="s">
        <v>24</v>
      </c>
      <c r="F104" s="78"/>
      <c r="G104" s="262">
        <f>IF(H79&lt;0,ABS(H79/C103),0)</f>
        <v>0</v>
      </c>
      <c r="H104" s="263"/>
      <c r="I104" s="263"/>
      <c r="J104" s="263"/>
      <c r="V104" s="262" t="e">
        <f>IF(W79&lt;0,ABS(W79/C103),0)</f>
        <v>#VALUE!</v>
      </c>
    </row>
    <row r="105" spans="2:7" ht="30.75">
      <c r="B105" s="264" t="s">
        <v>146</v>
      </c>
      <c r="C105" s="265">
        <v>43189</v>
      </c>
      <c r="D105" s="262"/>
      <c r="E105" s="262">
        <v>10196.34</v>
      </c>
      <c r="F105" s="78"/>
      <c r="G105" s="4" t="s">
        <v>147</v>
      </c>
    </row>
    <row r="106" spans="3:10" ht="15">
      <c r="C106" s="265">
        <v>43188</v>
      </c>
      <c r="D106" s="262"/>
      <c r="E106" s="262">
        <v>14970</v>
      </c>
      <c r="F106" s="78"/>
      <c r="G106" s="387"/>
      <c r="H106" s="387"/>
      <c r="I106" s="267"/>
      <c r="J106" s="268"/>
    </row>
    <row r="107" spans="3:10" ht="15">
      <c r="C107" s="265">
        <v>43187</v>
      </c>
      <c r="D107" s="262"/>
      <c r="E107" s="262">
        <v>5510.6</v>
      </c>
      <c r="F107" s="78"/>
      <c r="G107" s="387"/>
      <c r="H107" s="387"/>
      <c r="I107" s="267"/>
      <c r="J107" s="269"/>
    </row>
    <row r="108" spans="3:10" ht="15">
      <c r="C108" s="265"/>
      <c r="D108" s="4"/>
      <c r="F108" s="270"/>
      <c r="G108" s="388"/>
      <c r="H108" s="388"/>
      <c r="I108" s="271"/>
      <c r="J108" s="268"/>
    </row>
    <row r="109" spans="2:10" ht="16.5">
      <c r="B109" s="389" t="s">
        <v>148</v>
      </c>
      <c r="C109" s="390"/>
      <c r="D109" s="272"/>
      <c r="E109" s="324">
        <f>'[1]залишки'!$G$6/1000</f>
        <v>1.88</v>
      </c>
      <c r="F109" s="274" t="s">
        <v>149</v>
      </c>
      <c r="G109" s="387"/>
      <c r="H109" s="387"/>
      <c r="I109" s="275"/>
      <c r="J109" s="268"/>
    </row>
    <row r="110" spans="4:10" ht="15">
      <c r="D110" s="4"/>
      <c r="F110" s="270"/>
      <c r="G110" s="387"/>
      <c r="H110" s="387"/>
      <c r="I110" s="270"/>
      <c r="J110" s="273"/>
    </row>
    <row r="111" spans="2:10" ht="15" customHeight="1" hidden="1">
      <c r="B111" s="386"/>
      <c r="C111" s="386"/>
      <c r="D111" s="277"/>
      <c r="E111" s="278"/>
      <c r="F111" s="270"/>
      <c r="G111" s="387"/>
      <c r="H111" s="387"/>
      <c r="I111" s="270"/>
      <c r="J111" s="273"/>
    </row>
    <row r="112" spans="2:24" ht="15" hidden="1">
      <c r="B112" s="279" t="s">
        <v>150</v>
      </c>
      <c r="D112" s="270">
        <f>D60+D63+D64</f>
        <v>2095</v>
      </c>
      <c r="E112" s="270">
        <f aca="true" t="shared" si="36" ref="E112:W112">E60+E63+E64</f>
        <v>2095</v>
      </c>
      <c r="F112" s="270">
        <f t="shared" si="36"/>
        <v>477</v>
      </c>
      <c r="G112" s="325">
        <f t="shared" si="36"/>
        <v>490.25</v>
      </c>
      <c r="H112" s="270">
        <f t="shared" si="36"/>
        <v>13.24999999999998</v>
      </c>
      <c r="I112" s="326">
        <f>G112/F112</f>
        <v>1.0277777777777777</v>
      </c>
      <c r="J112" s="270">
        <f t="shared" si="36"/>
        <v>-1604.7500000000002</v>
      </c>
      <c r="K112" s="326">
        <f>G112/E112</f>
        <v>0.23400954653937947</v>
      </c>
      <c r="L112" s="270">
        <f t="shared" si="36"/>
        <v>0</v>
      </c>
      <c r="M112" s="270">
        <f t="shared" si="36"/>
        <v>0</v>
      </c>
      <c r="N112" s="270">
        <f t="shared" si="36"/>
        <v>0</v>
      </c>
      <c r="O112" s="270">
        <f t="shared" si="36"/>
        <v>1956.6200000000001</v>
      </c>
      <c r="P112" s="270">
        <f t="shared" si="36"/>
        <v>138.37999999999994</v>
      </c>
      <c r="Q112" s="326">
        <f>E112/O112</f>
        <v>1.0707240036389283</v>
      </c>
      <c r="R112" s="270">
        <f t="shared" si="36"/>
        <v>440.15</v>
      </c>
      <c r="S112" s="270">
        <f t="shared" si="36"/>
        <v>50.1</v>
      </c>
      <c r="T112" s="326">
        <f>G112/R112</f>
        <v>1.1138248324434852</v>
      </c>
      <c r="U112" s="270">
        <f t="shared" si="36"/>
        <v>168</v>
      </c>
      <c r="V112" s="280">
        <f t="shared" si="36"/>
        <v>184.67</v>
      </c>
      <c r="W112" s="270">
        <f t="shared" si="36"/>
        <v>16.669999999999984</v>
      </c>
      <c r="X112" s="326">
        <f>V112/U112</f>
        <v>1.0992261904761904</v>
      </c>
    </row>
    <row r="113" spans="4:9" ht="15" hidden="1">
      <c r="D113" s="260"/>
      <c r="F113" s="78"/>
      <c r="G113" s="4"/>
      <c r="I113" s="262"/>
    </row>
    <row r="114" spans="2:10" ht="15" hidden="1">
      <c r="B114" s="4" t="s">
        <v>162</v>
      </c>
      <c r="D114" s="262">
        <f>D9+D15+D18+D19+D23+D54+D57+D59+D71+D77+D93+D95</f>
        <v>1592543.3</v>
      </c>
      <c r="E114" s="262">
        <f>E9+E15+E18+E19+E23+E54+E57+E59+E71+E77+E93+E95</f>
        <v>1592543.3</v>
      </c>
      <c r="F114" s="262">
        <f>F9+F15+F18+F19+F23+F54+F57+F59+F71+F77+F93+F95</f>
        <v>364410.869</v>
      </c>
      <c r="G114" s="281">
        <f>G9+G15+G18+G19+G23+G54+G57+G59+G71+G77+G93+G95</f>
        <v>369694.9799999999</v>
      </c>
      <c r="H114" s="262">
        <f>H9+H15+H18+H19+H23+H54+H57+H59+H71+H77+H93+H95</f>
        <v>5284.1109999999935</v>
      </c>
      <c r="I114" s="163">
        <f>G114/F114</f>
        <v>1.0145004209520434</v>
      </c>
      <c r="J114" s="262"/>
    </row>
    <row r="115" spans="2:10" ht="15" hidden="1">
      <c r="B115" s="4" t="s">
        <v>163</v>
      </c>
      <c r="D115" s="262">
        <f>D55+D58+D60+D63+D64+D65+D72+D76+D88+D89+D90+D91+D98</f>
        <v>65675.813</v>
      </c>
      <c r="E115" s="262">
        <f>E55+E58+E60+E63+E64+E65+E72+E76+E88+E89+E90+E91+E98</f>
        <v>69036.852</v>
      </c>
      <c r="F115" s="262">
        <f>F55+F58+F60+F63+F64+F65+F72+F76+F88+F89+F90+F91+F98</f>
        <v>13533.85222</v>
      </c>
      <c r="G115" s="281">
        <f>G55+G58+G60+G63+G64+G65+G72+G76+G88+G89+G90+G91+G98</f>
        <v>8495.75</v>
      </c>
      <c r="H115" s="262">
        <f>H55+H58+H60+H63+H64+H65+H72+H76+H88+H89+H90+H91+H98</f>
        <v>-5038.102220000001</v>
      </c>
      <c r="I115" s="163">
        <f>G115/F115</f>
        <v>0.627740709880457</v>
      </c>
      <c r="J115" s="262"/>
    </row>
    <row r="116" spans="2:10" ht="15" hidden="1">
      <c r="B116" s="4" t="s">
        <v>164</v>
      </c>
      <c r="D116" s="262">
        <f>D56+D62+D66+D78</f>
        <v>22284</v>
      </c>
      <c r="E116" s="262">
        <f>E56+E62+E66+E78</f>
        <v>22284</v>
      </c>
      <c r="F116" s="262">
        <f>F56+F62+F66+F78</f>
        <v>5913.14</v>
      </c>
      <c r="G116" s="281">
        <f>G56+G62+G66+G78</f>
        <v>6414.509999999999</v>
      </c>
      <c r="H116" s="262">
        <f>H56+H62+H66+H78</f>
        <v>501.36999999999966</v>
      </c>
      <c r="I116" s="163">
        <f>G116/F116</f>
        <v>1.0847891306480142</v>
      </c>
      <c r="J116" s="262"/>
    </row>
    <row r="117" spans="2:10" ht="15" hidden="1">
      <c r="B117" s="320" t="s">
        <v>165</v>
      </c>
      <c r="C117" s="328"/>
      <c r="D117" s="329">
        <f>D114+D115+D116</f>
        <v>1680503.1130000001</v>
      </c>
      <c r="E117" s="329">
        <f>E114+E115+E116</f>
        <v>1683864.152</v>
      </c>
      <c r="F117" s="329">
        <f>F114+F115+F116</f>
        <v>383857.86122</v>
      </c>
      <c r="G117" s="330">
        <f>G114+G115+G116</f>
        <v>384605.23999999993</v>
      </c>
      <c r="H117" s="329">
        <f>H114+H115+H116</f>
        <v>747.3787799999925</v>
      </c>
      <c r="I117" s="331">
        <f>G117/F117</f>
        <v>1.0019470196015383</v>
      </c>
      <c r="J117" s="262"/>
    </row>
    <row r="118" spans="4:10" ht="15" hidden="1">
      <c r="D118" s="262">
        <f>D117-D101</f>
        <v>0</v>
      </c>
      <c r="E118" s="262">
        <f>E117-E101</f>
        <v>0</v>
      </c>
      <c r="F118" s="262">
        <f>F117-F101</f>
        <v>0</v>
      </c>
      <c r="G118" s="281">
        <f>G117-G101</f>
        <v>-0.010000000009313226</v>
      </c>
      <c r="H118" s="262">
        <f>H117-H101</f>
        <v>-0.009999999928595571</v>
      </c>
      <c r="I118" s="163"/>
      <c r="J118" s="262"/>
    </row>
    <row r="119" spans="4:7" ht="15" hidden="1">
      <c r="D119" s="4"/>
      <c r="E119" s="4" t="s">
        <v>147</v>
      </c>
      <c r="F119" s="78"/>
      <c r="G119" s="4"/>
    </row>
    <row r="120" spans="2:7" ht="15" hidden="1">
      <c r="B120" s="266"/>
      <c r="D120" s="4"/>
      <c r="E120" s="262"/>
      <c r="F120" s="78"/>
      <c r="G120" s="4"/>
    </row>
    <row r="121" spans="2:8" ht="15" hidden="1">
      <c r="B121" s="266"/>
      <c r="D121" s="4"/>
      <c r="E121" s="262"/>
      <c r="F121" s="78"/>
      <c r="G121" s="4"/>
      <c r="H121" s="262"/>
    </row>
    <row r="122" spans="4:11" ht="15" hidden="1">
      <c r="D122" s="3"/>
      <c r="F122" s="78"/>
      <c r="G122" s="4"/>
      <c r="H122" s="262"/>
      <c r="I122" s="3"/>
      <c r="K122" s="3"/>
    </row>
    <row r="123" spans="2:12" ht="18" hidden="1">
      <c r="B123" s="83" t="s">
        <v>151</v>
      </c>
      <c r="C123" s="34">
        <v>25000000</v>
      </c>
      <c r="D123" s="125">
        <v>90449.655</v>
      </c>
      <c r="E123" s="348">
        <v>18102.06</v>
      </c>
      <c r="F123" s="348">
        <v>20254.32</v>
      </c>
      <c r="G123" s="34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83"/>
      <c r="D124" s="284">
        <f>D123+D100</f>
        <v>143035.068</v>
      </c>
      <c r="E124" s="284">
        <f aca="true" t="shared" si="38" ref="E124:J124">E123+E100</f>
        <v>74048.512</v>
      </c>
      <c r="F124" s="284">
        <f t="shared" si="38"/>
        <v>31916.624219999998</v>
      </c>
      <c r="G124" s="284">
        <f t="shared" si="38"/>
        <v>8136.729999999998</v>
      </c>
      <c r="H124" s="284">
        <f t="shared" si="38"/>
        <v>-23779.894220000002</v>
      </c>
      <c r="I124" s="337">
        <f t="shared" si="37"/>
        <v>0.25493704922907406</v>
      </c>
      <c r="J124" s="284">
        <f t="shared" si="38"/>
        <v>-65911.782</v>
      </c>
      <c r="K124" s="337">
        <f>G124/F124</f>
        <v>0.25493704922907406</v>
      </c>
      <c r="L124" s="3"/>
    </row>
    <row r="125" spans="2:12" ht="17.25" hidden="1">
      <c r="B125" s="285" t="s">
        <v>152</v>
      </c>
      <c r="C125" s="283"/>
      <c r="D125" s="284">
        <f>D101+D123</f>
        <v>1770952.768</v>
      </c>
      <c r="E125" s="284">
        <f aca="true" t="shared" si="39" ref="E125:J125">E101+E123</f>
        <v>1701966.212</v>
      </c>
      <c r="F125" s="284">
        <f t="shared" si="39"/>
        <v>404112.18122</v>
      </c>
      <c r="G125" s="284">
        <f t="shared" si="39"/>
        <v>386757.50999999995</v>
      </c>
      <c r="H125" s="284">
        <f t="shared" si="39"/>
        <v>-17354.67122000008</v>
      </c>
      <c r="I125" s="337">
        <f t="shared" si="37"/>
        <v>0.9570548178785233</v>
      </c>
      <c r="J125" s="284">
        <f t="shared" si="39"/>
        <v>-1315208.702</v>
      </c>
      <c r="K125" s="337">
        <f>G125/F125</f>
        <v>0.9570548178785233</v>
      </c>
      <c r="L125" s="3"/>
    </row>
    <row r="126" spans="2:12" ht="15" hidden="1">
      <c r="B126" s="286" t="s">
        <v>153</v>
      </c>
      <c r="C126" s="287">
        <v>40000000</v>
      </c>
      <c r="D126" s="288">
        <v>1499675.196</v>
      </c>
      <c r="E126" s="288">
        <v>1499675.2</v>
      </c>
      <c r="F126" s="350">
        <v>322086.73</v>
      </c>
      <c r="G126" s="350"/>
      <c r="H126" s="288">
        <f>G126-F126</f>
        <v>-322086.73</v>
      </c>
      <c r="I126" s="338">
        <f t="shared" si="37"/>
        <v>0</v>
      </c>
      <c r="J126" s="29">
        <f>G126-E126</f>
        <v>-1499675.2</v>
      </c>
      <c r="K126" s="338">
        <f>G126/E126</f>
        <v>0</v>
      </c>
      <c r="L126" s="3"/>
    </row>
    <row r="127" spans="2:12" ht="26.25" hidden="1">
      <c r="B127" s="340" t="s">
        <v>169</v>
      </c>
      <c r="C127" s="341">
        <v>41033900</v>
      </c>
      <c r="D127" s="342">
        <v>249086.1</v>
      </c>
      <c r="E127" s="343">
        <v>249086.1</v>
      </c>
      <c r="F127" s="343">
        <v>38359.2</v>
      </c>
      <c r="G127" s="342">
        <v>38359.2</v>
      </c>
      <c r="H127" s="34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340" t="s">
        <v>170</v>
      </c>
      <c r="C128" s="341">
        <v>41034200</v>
      </c>
      <c r="D128" s="342">
        <v>226186</v>
      </c>
      <c r="E128" s="342">
        <v>226186</v>
      </c>
      <c r="F128" s="342">
        <v>44005.9</v>
      </c>
      <c r="G128" s="342">
        <v>44005.9</v>
      </c>
      <c r="H128" s="34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286" t="s">
        <v>166</v>
      </c>
      <c r="C129" s="287"/>
      <c r="D129" s="288">
        <v>0</v>
      </c>
      <c r="E129" s="288">
        <v>0</v>
      </c>
      <c r="F129" s="288">
        <v>0</v>
      </c>
      <c r="G129" s="288">
        <v>0</v>
      </c>
      <c r="H129" s="288">
        <f>G129-F129</f>
        <v>0</v>
      </c>
      <c r="I129" s="338" t="e">
        <f t="shared" si="37"/>
        <v>#DIV/0!</v>
      </c>
      <c r="J129" s="29">
        <f>G129-E129</f>
        <v>0</v>
      </c>
      <c r="K129" s="338" t="e">
        <f>G129/E129</f>
        <v>#DIV/0!</v>
      </c>
      <c r="L129" s="3"/>
    </row>
    <row r="130" spans="2:12" ht="18" hidden="1">
      <c r="B130" s="289" t="s">
        <v>154</v>
      </c>
      <c r="C130" s="290"/>
      <c r="D130" s="291">
        <f>D125+D126+D129</f>
        <v>3270627.9639999997</v>
      </c>
      <c r="E130" s="291">
        <f aca="true" t="shared" si="40" ref="E130:J130">E125+E126+E129</f>
        <v>3201641.412</v>
      </c>
      <c r="F130" s="291">
        <f t="shared" si="40"/>
        <v>726198.91122</v>
      </c>
      <c r="G130" s="291">
        <f t="shared" si="40"/>
        <v>386757.50999999995</v>
      </c>
      <c r="H130" s="291">
        <f t="shared" si="40"/>
        <v>-339441.40122000006</v>
      </c>
      <c r="I130" s="339">
        <f t="shared" si="37"/>
        <v>0.532577925998615</v>
      </c>
      <c r="J130" s="291">
        <f t="shared" si="40"/>
        <v>-2814883.902</v>
      </c>
      <c r="K130" s="339">
        <f>G130/E130</f>
        <v>0.12079975869577488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2"/>
      <c r="F133" s="78"/>
      <c r="G133" s="4"/>
    </row>
    <row r="134" spans="4:7" ht="15" hidden="1">
      <c r="D134" s="262"/>
      <c r="F134" s="78"/>
      <c r="G134" s="4"/>
    </row>
    <row r="135" spans="4:7" ht="15" hidden="1">
      <c r="D135" s="262"/>
      <c r="F135" s="78"/>
      <c r="G135" s="4"/>
    </row>
    <row r="136" spans="4:7" ht="15" hidden="1">
      <c r="D136" s="262"/>
      <c r="F136" s="78"/>
      <c r="G136" s="4"/>
    </row>
    <row r="137" spans="2:7" ht="15" hidden="1">
      <c r="B137" s="292" t="s">
        <v>155</v>
      </c>
      <c r="D137" s="4"/>
      <c r="F137" s="78"/>
      <c r="G137" s="4"/>
    </row>
    <row r="138" spans="2:26" ht="30.75" hidden="1">
      <c r="B138" s="293" t="s">
        <v>156</v>
      </c>
      <c r="C138" s="294">
        <v>13010200</v>
      </c>
      <c r="D138" s="295">
        <f>D17</f>
        <v>0</v>
      </c>
      <c r="E138" s="295">
        <f aca="true" t="shared" si="41" ref="E138:X139">E17</f>
        <v>0</v>
      </c>
      <c r="F138" s="295">
        <f t="shared" si="41"/>
        <v>0</v>
      </c>
      <c r="G138" s="295">
        <f t="shared" si="41"/>
        <v>0</v>
      </c>
      <c r="H138" s="295">
        <f t="shared" si="41"/>
        <v>0</v>
      </c>
      <c r="I138" s="315">
        <f t="shared" si="41"/>
        <v>0</v>
      </c>
      <c r="J138" s="295">
        <f t="shared" si="41"/>
        <v>0</v>
      </c>
      <c r="K138" s="315">
        <f t="shared" si="41"/>
        <v>0</v>
      </c>
      <c r="L138" s="295">
        <f t="shared" si="41"/>
        <v>0</v>
      </c>
      <c r="M138" s="295">
        <f t="shared" si="41"/>
        <v>0</v>
      </c>
      <c r="N138" s="295">
        <f t="shared" si="41"/>
        <v>0</v>
      </c>
      <c r="O138" s="295">
        <f t="shared" si="41"/>
        <v>0.49</v>
      </c>
      <c r="P138" s="295">
        <f t="shared" si="41"/>
        <v>-0.49</v>
      </c>
      <c r="Q138" s="315">
        <f t="shared" si="41"/>
        <v>0</v>
      </c>
      <c r="R138" s="295">
        <f t="shared" si="41"/>
        <v>0</v>
      </c>
      <c r="S138" s="295">
        <f t="shared" si="41"/>
        <v>0</v>
      </c>
      <c r="T138" s="315" t="e">
        <f t="shared" si="41"/>
        <v>#DIV/0!</v>
      </c>
      <c r="U138" s="295">
        <f t="shared" si="41"/>
        <v>0</v>
      </c>
      <c r="V138" s="295">
        <f t="shared" si="41"/>
        <v>0</v>
      </c>
      <c r="W138" s="295">
        <f t="shared" si="41"/>
        <v>0</v>
      </c>
      <c r="X138" s="315">
        <f t="shared" si="41"/>
        <v>0</v>
      </c>
      <c r="Y138" s="336" t="e">
        <f>T138-Q138</f>
        <v>#DIV/0!</v>
      </c>
      <c r="Z138" s="163"/>
    </row>
    <row r="139" spans="2:26" ht="30.75" hidden="1">
      <c r="B139" s="297" t="s">
        <v>157</v>
      </c>
      <c r="C139" s="294">
        <v>13030200</v>
      </c>
      <c r="D139" s="295">
        <f>D18</f>
        <v>235.6</v>
      </c>
      <c r="E139" s="295">
        <f t="shared" si="41"/>
        <v>235.6</v>
      </c>
      <c r="F139" s="295">
        <f t="shared" si="41"/>
        <v>120</v>
      </c>
      <c r="G139" s="295">
        <f t="shared" si="41"/>
        <v>194.24</v>
      </c>
      <c r="H139" s="295">
        <f t="shared" si="41"/>
        <v>74.24000000000001</v>
      </c>
      <c r="I139" s="315">
        <f t="shared" si="41"/>
        <v>1.6186666666666667</v>
      </c>
      <c r="J139" s="295">
        <f t="shared" si="41"/>
        <v>-41.359999999999985</v>
      </c>
      <c r="K139" s="315">
        <f t="shared" si="41"/>
        <v>82.44482173174873</v>
      </c>
      <c r="L139" s="295">
        <f t="shared" si="41"/>
        <v>0</v>
      </c>
      <c r="M139" s="295">
        <f t="shared" si="41"/>
        <v>0</v>
      </c>
      <c r="N139" s="295">
        <f t="shared" si="41"/>
        <v>0</v>
      </c>
      <c r="O139" s="295">
        <f t="shared" si="41"/>
        <v>220.59</v>
      </c>
      <c r="P139" s="295">
        <f t="shared" si="41"/>
        <v>15.009999999999991</v>
      </c>
      <c r="Q139" s="315">
        <f t="shared" si="41"/>
        <v>1.0680447889750215</v>
      </c>
      <c r="R139" s="295">
        <f t="shared" si="41"/>
        <v>118.46</v>
      </c>
      <c r="S139" s="295">
        <f t="shared" si="41"/>
        <v>75.78000000000002</v>
      </c>
      <c r="T139" s="315">
        <f t="shared" si="41"/>
        <v>1.639709606618268</v>
      </c>
      <c r="U139" s="295">
        <f t="shared" si="41"/>
        <v>0</v>
      </c>
      <c r="V139" s="295">
        <f t="shared" si="41"/>
        <v>0</v>
      </c>
      <c r="W139" s="295">
        <f t="shared" si="41"/>
        <v>0</v>
      </c>
      <c r="X139" s="315" t="e">
        <f t="shared" si="41"/>
        <v>#DIV/0!</v>
      </c>
      <c r="Y139" s="336">
        <f aca="true" t="shared" si="42" ref="Y139:Y161">T139-Q139</f>
        <v>0.5716648176432464</v>
      </c>
      <c r="Z139" s="163"/>
    </row>
    <row r="140" spans="2:26" ht="15" hidden="1">
      <c r="B140" s="298" t="s">
        <v>51</v>
      </c>
      <c r="C140" s="299">
        <v>21080500</v>
      </c>
      <c r="D140" s="300">
        <f>D56</f>
        <v>158</v>
      </c>
      <c r="E140" s="300">
        <f aca="true" t="shared" si="43" ref="E140:X143">E56</f>
        <v>158</v>
      </c>
      <c r="F140" s="300">
        <f t="shared" si="43"/>
        <v>28</v>
      </c>
      <c r="G140" s="300">
        <f t="shared" si="43"/>
        <v>51.82</v>
      </c>
      <c r="H140" s="300">
        <f t="shared" si="43"/>
        <v>23.82</v>
      </c>
      <c r="I140" s="332">
        <f t="shared" si="43"/>
        <v>1.8507142857142858</v>
      </c>
      <c r="J140" s="300">
        <f t="shared" si="43"/>
        <v>-106.18</v>
      </c>
      <c r="K140" s="332">
        <f t="shared" si="43"/>
        <v>0.3279746835443038</v>
      </c>
      <c r="L140" s="300">
        <f t="shared" si="43"/>
        <v>0</v>
      </c>
      <c r="M140" s="300">
        <f t="shared" si="43"/>
        <v>0</v>
      </c>
      <c r="N140" s="300">
        <f t="shared" si="43"/>
        <v>0</v>
      </c>
      <c r="O140" s="300">
        <f t="shared" si="43"/>
        <v>153.3</v>
      </c>
      <c r="P140" s="300">
        <f t="shared" si="43"/>
        <v>4.699999999999989</v>
      </c>
      <c r="Q140" s="332">
        <f t="shared" si="43"/>
        <v>1.030658838878017</v>
      </c>
      <c r="R140" s="300">
        <f t="shared" si="43"/>
        <v>72.08</v>
      </c>
      <c r="S140" s="300">
        <f t="shared" si="43"/>
        <v>-20.259999999999998</v>
      </c>
      <c r="T140" s="332">
        <f t="shared" si="43"/>
        <v>0.7189234184239733</v>
      </c>
      <c r="U140" s="300">
        <f t="shared" si="43"/>
        <v>14</v>
      </c>
      <c r="V140" s="300">
        <f t="shared" si="43"/>
        <v>38.59</v>
      </c>
      <c r="W140" s="300">
        <f t="shared" si="43"/>
        <v>24.590000000000003</v>
      </c>
      <c r="X140" s="315">
        <f t="shared" si="43"/>
        <v>2.7564285714285717</v>
      </c>
      <c r="Y140" s="336">
        <f t="shared" si="42"/>
        <v>-0.31173542045404357</v>
      </c>
      <c r="Z140" s="163"/>
    </row>
    <row r="141" spans="2:26" ht="30.75" hidden="1">
      <c r="B141" s="302" t="s">
        <v>34</v>
      </c>
      <c r="C141" s="303">
        <v>21080900</v>
      </c>
      <c r="D141" s="304">
        <f>D57</f>
        <v>13</v>
      </c>
      <c r="E141" s="304">
        <f t="shared" si="43"/>
        <v>13</v>
      </c>
      <c r="F141" s="304">
        <f t="shared" si="43"/>
        <v>4</v>
      </c>
      <c r="G141" s="304">
        <f t="shared" si="43"/>
        <v>2.02</v>
      </c>
      <c r="H141" s="304">
        <f t="shared" si="43"/>
        <v>-1.98</v>
      </c>
      <c r="I141" s="333">
        <f t="shared" si="43"/>
        <v>0.505</v>
      </c>
      <c r="J141" s="304">
        <f t="shared" si="43"/>
        <v>-10.98</v>
      </c>
      <c r="K141" s="333">
        <f t="shared" si="43"/>
        <v>0.1553846153846154</v>
      </c>
      <c r="L141" s="304">
        <f t="shared" si="43"/>
        <v>0</v>
      </c>
      <c r="M141" s="304">
        <f t="shared" si="43"/>
        <v>0</v>
      </c>
      <c r="N141" s="304">
        <f t="shared" si="43"/>
        <v>0</v>
      </c>
      <c r="O141" s="304">
        <f t="shared" si="43"/>
        <v>12.95</v>
      </c>
      <c r="P141" s="304">
        <f t="shared" si="43"/>
        <v>0.05000000000000071</v>
      </c>
      <c r="Q141" s="333">
        <f t="shared" si="43"/>
        <v>1.0038610038610039</v>
      </c>
      <c r="R141" s="304">
        <f t="shared" si="43"/>
        <v>2.03</v>
      </c>
      <c r="S141" s="304">
        <f t="shared" si="43"/>
        <v>-0.009999999999999787</v>
      </c>
      <c r="T141" s="333">
        <f t="shared" si="43"/>
        <v>0</v>
      </c>
      <c r="U141" s="304">
        <f t="shared" si="43"/>
        <v>1</v>
      </c>
      <c r="V141" s="304">
        <f t="shared" si="43"/>
        <v>0</v>
      </c>
      <c r="W141" s="304">
        <f t="shared" si="43"/>
        <v>-1</v>
      </c>
      <c r="X141" s="335">
        <f t="shared" si="43"/>
        <v>0</v>
      </c>
      <c r="Y141" s="336">
        <f t="shared" si="42"/>
        <v>-1.0038610038610039</v>
      </c>
      <c r="Z141" s="163"/>
    </row>
    <row r="142" spans="2:26" ht="15" hidden="1">
      <c r="B142" s="297" t="s">
        <v>16</v>
      </c>
      <c r="C142" s="294">
        <v>21081100</v>
      </c>
      <c r="D142" s="295">
        <f>D58</f>
        <v>744</v>
      </c>
      <c r="E142" s="295">
        <f t="shared" si="43"/>
        <v>744</v>
      </c>
      <c r="F142" s="295">
        <f t="shared" si="43"/>
        <v>148.43</v>
      </c>
      <c r="G142" s="295">
        <f t="shared" si="43"/>
        <v>224.59</v>
      </c>
      <c r="H142" s="295">
        <f t="shared" si="43"/>
        <v>76.16</v>
      </c>
      <c r="I142" s="315">
        <f t="shared" si="43"/>
        <v>1.5131038199824833</v>
      </c>
      <c r="J142" s="295">
        <f t="shared" si="43"/>
        <v>-519.41</v>
      </c>
      <c r="K142" s="315">
        <f t="shared" si="43"/>
        <v>0.3018682795698925</v>
      </c>
      <c r="L142" s="295">
        <f t="shared" si="43"/>
        <v>0</v>
      </c>
      <c r="M142" s="295">
        <f t="shared" si="43"/>
        <v>0</v>
      </c>
      <c r="N142" s="295">
        <f t="shared" si="43"/>
        <v>0</v>
      </c>
      <c r="O142" s="295">
        <f t="shared" si="43"/>
        <v>705.31</v>
      </c>
      <c r="P142" s="295">
        <f t="shared" si="43"/>
        <v>38.690000000000055</v>
      </c>
      <c r="Q142" s="315">
        <f t="shared" si="43"/>
        <v>1.0548553118486907</v>
      </c>
      <c r="R142" s="295">
        <f t="shared" si="43"/>
        <v>277.76</v>
      </c>
      <c r="S142" s="295">
        <f t="shared" si="43"/>
        <v>-53.16999999999999</v>
      </c>
      <c r="T142" s="315">
        <f t="shared" si="43"/>
        <v>0.8085757488479263</v>
      </c>
      <c r="U142" s="295">
        <f t="shared" si="43"/>
        <v>60</v>
      </c>
      <c r="V142" s="295">
        <f t="shared" si="43"/>
        <v>172.41</v>
      </c>
      <c r="W142" s="295">
        <f t="shared" si="43"/>
        <v>112.41</v>
      </c>
      <c r="X142" s="315">
        <f t="shared" si="43"/>
        <v>2.8735</v>
      </c>
      <c r="Y142" s="336">
        <f t="shared" si="42"/>
        <v>-0.24627956300076448</v>
      </c>
      <c r="Z142" s="163"/>
    </row>
    <row r="143" spans="2:26" ht="46.5" hidden="1">
      <c r="B143" s="297" t="s">
        <v>67</v>
      </c>
      <c r="C143" s="294">
        <v>21081500</v>
      </c>
      <c r="D143" s="295">
        <f>D59</f>
        <v>115.5</v>
      </c>
      <c r="E143" s="295">
        <f t="shared" si="43"/>
        <v>115.5</v>
      </c>
      <c r="F143" s="295">
        <f t="shared" si="43"/>
        <v>20</v>
      </c>
      <c r="G143" s="295">
        <f t="shared" si="43"/>
        <v>8.62</v>
      </c>
      <c r="H143" s="295">
        <f t="shared" si="43"/>
        <v>-11.38</v>
      </c>
      <c r="I143" s="315">
        <f t="shared" si="43"/>
        <v>0.43099999999999994</v>
      </c>
      <c r="J143" s="295">
        <f t="shared" si="43"/>
        <v>-106.88</v>
      </c>
      <c r="K143" s="315">
        <f t="shared" si="43"/>
        <v>0.07463203463203462</v>
      </c>
      <c r="L143" s="295">
        <f t="shared" si="43"/>
        <v>0</v>
      </c>
      <c r="M143" s="295">
        <f t="shared" si="43"/>
        <v>0</v>
      </c>
      <c r="N143" s="295">
        <f t="shared" si="43"/>
        <v>0</v>
      </c>
      <c r="O143" s="295">
        <f t="shared" si="43"/>
        <v>114.3</v>
      </c>
      <c r="P143" s="295">
        <f t="shared" si="43"/>
        <v>1.2000000000000028</v>
      </c>
      <c r="Q143" s="315">
        <f t="shared" si="43"/>
        <v>1.010498687664042</v>
      </c>
      <c r="R143" s="295">
        <f t="shared" si="43"/>
        <v>0.51</v>
      </c>
      <c r="S143" s="295">
        <f t="shared" si="43"/>
        <v>8.11</v>
      </c>
      <c r="T143" s="315">
        <f t="shared" si="43"/>
        <v>16.901960784313722</v>
      </c>
      <c r="U143" s="295">
        <f t="shared" si="43"/>
        <v>10</v>
      </c>
      <c r="V143" s="295">
        <f t="shared" si="43"/>
        <v>20.2</v>
      </c>
      <c r="W143" s="295">
        <f t="shared" si="43"/>
        <v>10.2</v>
      </c>
      <c r="X143" s="315">
        <f t="shared" si="43"/>
        <v>2.02</v>
      </c>
      <c r="Y143" s="336">
        <f t="shared" si="42"/>
        <v>15.891462096649681</v>
      </c>
      <c r="Z143" s="163"/>
    </row>
    <row r="144" spans="2:26" ht="46.5" hidden="1">
      <c r="B144" s="297" t="s">
        <v>17</v>
      </c>
      <c r="C144" s="294" t="s">
        <v>18</v>
      </c>
      <c r="D144" s="295">
        <f>D71</f>
        <v>3</v>
      </c>
      <c r="E144" s="295">
        <f aca="true" t="shared" si="44" ref="E144:X144">E71</f>
        <v>3</v>
      </c>
      <c r="F144" s="295">
        <f t="shared" si="44"/>
        <v>1.5</v>
      </c>
      <c r="G144" s="295">
        <f t="shared" si="44"/>
        <v>0</v>
      </c>
      <c r="H144" s="295">
        <f t="shared" si="44"/>
        <v>-1.5</v>
      </c>
      <c r="I144" s="315">
        <f t="shared" si="44"/>
        <v>0</v>
      </c>
      <c r="J144" s="295">
        <f t="shared" si="44"/>
        <v>-3</v>
      </c>
      <c r="K144" s="315">
        <f t="shared" si="44"/>
        <v>0</v>
      </c>
      <c r="L144" s="295">
        <f t="shared" si="44"/>
        <v>0</v>
      </c>
      <c r="M144" s="295">
        <f t="shared" si="44"/>
        <v>0</v>
      </c>
      <c r="N144" s="295">
        <f t="shared" si="44"/>
        <v>0</v>
      </c>
      <c r="O144" s="295">
        <f t="shared" si="44"/>
        <v>2.04</v>
      </c>
      <c r="P144" s="295">
        <f t="shared" si="44"/>
        <v>0.96</v>
      </c>
      <c r="Q144" s="315">
        <f t="shared" si="44"/>
        <v>1.4705882352941175</v>
      </c>
      <c r="R144" s="295">
        <f t="shared" si="44"/>
        <v>2.04</v>
      </c>
      <c r="S144" s="295">
        <f t="shared" si="44"/>
        <v>-2.04</v>
      </c>
      <c r="T144" s="315">
        <f t="shared" si="44"/>
        <v>0</v>
      </c>
      <c r="U144" s="295">
        <f t="shared" si="44"/>
        <v>0</v>
      </c>
      <c r="V144" s="295">
        <f t="shared" si="44"/>
        <v>0</v>
      </c>
      <c r="W144" s="295">
        <f t="shared" si="44"/>
        <v>0</v>
      </c>
      <c r="X144" s="315">
        <f t="shared" si="44"/>
        <v>0</v>
      </c>
      <c r="Y144" s="336">
        <f t="shared" si="42"/>
        <v>-1.4705882352941175</v>
      </c>
      <c r="Z144" s="163"/>
    </row>
    <row r="145" spans="2:26" ht="30.75" hidden="1">
      <c r="B145" s="306" t="s">
        <v>39</v>
      </c>
      <c r="C145" s="294">
        <v>31010200</v>
      </c>
      <c r="D145" s="307">
        <f>D77</f>
        <v>35</v>
      </c>
      <c r="E145" s="307">
        <f aca="true" t="shared" si="45" ref="E145:X146">E77</f>
        <v>35</v>
      </c>
      <c r="F145" s="307">
        <f t="shared" si="45"/>
        <v>9.57</v>
      </c>
      <c r="G145" s="307">
        <f t="shared" si="45"/>
        <v>4.74</v>
      </c>
      <c r="H145" s="307">
        <f t="shared" si="45"/>
        <v>-4.83</v>
      </c>
      <c r="I145" s="334">
        <f t="shared" si="45"/>
        <v>0.49529780564263326</v>
      </c>
      <c r="J145" s="307">
        <f t="shared" si="45"/>
        <v>-30.259999999999998</v>
      </c>
      <c r="K145" s="334">
        <f t="shared" si="45"/>
        <v>0.13542857142857143</v>
      </c>
      <c r="L145" s="307">
        <f t="shared" si="45"/>
        <v>0</v>
      </c>
      <c r="M145" s="307">
        <f t="shared" si="45"/>
        <v>0</v>
      </c>
      <c r="N145" s="307">
        <f t="shared" si="45"/>
        <v>0</v>
      </c>
      <c r="O145" s="307">
        <f t="shared" si="45"/>
        <v>34.22</v>
      </c>
      <c r="P145" s="307">
        <f t="shared" si="45"/>
        <v>0.7800000000000011</v>
      </c>
      <c r="Q145" s="334">
        <f t="shared" si="45"/>
        <v>1.0227936879018118</v>
      </c>
      <c r="R145" s="307">
        <f t="shared" si="45"/>
        <v>14.27</v>
      </c>
      <c r="S145" s="307">
        <f t="shared" si="45"/>
        <v>-9.53</v>
      </c>
      <c r="T145" s="334">
        <f t="shared" si="45"/>
        <v>0.33216538192011213</v>
      </c>
      <c r="U145" s="307">
        <f t="shared" si="45"/>
        <v>2.9000000000000004</v>
      </c>
      <c r="V145" s="307">
        <f t="shared" si="45"/>
        <v>0</v>
      </c>
      <c r="W145" s="307">
        <f t="shared" si="45"/>
        <v>-2.9000000000000004</v>
      </c>
      <c r="X145" s="334">
        <f t="shared" si="45"/>
        <v>0</v>
      </c>
      <c r="Y145" s="336">
        <f t="shared" si="42"/>
        <v>-0.6906283059816997</v>
      </c>
      <c r="Z145" s="163"/>
    </row>
    <row r="146" spans="2:26" ht="30.75" hidden="1">
      <c r="B146" s="306" t="s">
        <v>49</v>
      </c>
      <c r="C146" s="294">
        <v>31020000</v>
      </c>
      <c r="D146" s="307">
        <f>D78</f>
        <v>0</v>
      </c>
      <c r="E146" s="307">
        <f t="shared" si="45"/>
        <v>0</v>
      </c>
      <c r="F146" s="307">
        <f t="shared" si="45"/>
        <v>0</v>
      </c>
      <c r="G146" s="307">
        <f t="shared" si="45"/>
        <v>0.45</v>
      </c>
      <c r="H146" s="307">
        <f t="shared" si="45"/>
        <v>0.45</v>
      </c>
      <c r="I146" s="334" t="e">
        <f t="shared" si="45"/>
        <v>#DIV/0!</v>
      </c>
      <c r="J146" s="307">
        <f t="shared" si="45"/>
        <v>0.45</v>
      </c>
      <c r="K146" s="334">
        <f t="shared" si="45"/>
        <v>0</v>
      </c>
      <c r="L146" s="307">
        <f t="shared" si="45"/>
        <v>0</v>
      </c>
      <c r="M146" s="307">
        <f t="shared" si="45"/>
        <v>0</v>
      </c>
      <c r="N146" s="307">
        <f t="shared" si="45"/>
        <v>0</v>
      </c>
      <c r="O146" s="307">
        <f t="shared" si="45"/>
        <v>-4.86</v>
      </c>
      <c r="P146" s="307">
        <f t="shared" si="45"/>
        <v>4.86</v>
      </c>
      <c r="Q146" s="334">
        <f t="shared" si="45"/>
        <v>0</v>
      </c>
      <c r="R146" s="307">
        <f t="shared" si="45"/>
        <v>-5.33</v>
      </c>
      <c r="S146" s="307">
        <f t="shared" si="45"/>
        <v>5.78</v>
      </c>
      <c r="T146" s="334">
        <f t="shared" si="45"/>
        <v>-0.08442776735459663</v>
      </c>
      <c r="U146" s="307">
        <f t="shared" si="45"/>
        <v>0</v>
      </c>
      <c r="V146" s="307" t="str">
        <f t="shared" si="45"/>
        <v>ж</v>
      </c>
      <c r="W146" s="307" t="e">
        <f t="shared" si="45"/>
        <v>#VALUE!</v>
      </c>
      <c r="X146" s="334">
        <f t="shared" si="45"/>
        <v>0</v>
      </c>
      <c r="Y146" s="336">
        <f t="shared" si="42"/>
        <v>-0.08442776735459663</v>
      </c>
      <c r="Z146" s="163"/>
    </row>
    <row r="147" spans="4:26" ht="15" hidden="1">
      <c r="D147" s="311">
        <f>SUM(D138:D146)</f>
        <v>1304.1</v>
      </c>
      <c r="E147" s="311">
        <f>SUM(E138:E146)</f>
        <v>1304.1</v>
      </c>
      <c r="F147" s="311">
        <f>SUM(F138:F146)</f>
        <v>331.5</v>
      </c>
      <c r="G147" s="311">
        <f>SUM(G138:G146)</f>
        <v>486.48</v>
      </c>
      <c r="H147" s="311">
        <f>SUM(H138:H146)</f>
        <v>154.98</v>
      </c>
      <c r="I147" s="189">
        <f>G147/F147</f>
        <v>1.4675113122171946</v>
      </c>
      <c r="J147" s="311">
        <f>G147-E147</f>
        <v>-817.6199999999999</v>
      </c>
      <c r="K147" s="331">
        <f>G147/E147</f>
        <v>0.3730388773867035</v>
      </c>
      <c r="O147" s="311">
        <f>SUM(O138:O146)</f>
        <v>1238.34</v>
      </c>
      <c r="P147" s="311">
        <f>SUM(P138:P146)</f>
        <v>65.76000000000005</v>
      </c>
      <c r="Q147" s="189">
        <f>E147/O147</f>
        <v>1.053103348030428</v>
      </c>
      <c r="R147" s="311">
        <f>SUM(R138:R146)</f>
        <v>481.82</v>
      </c>
      <c r="S147" s="311">
        <f>SUM(S138:S146)</f>
        <v>4.660000000000033</v>
      </c>
      <c r="T147" s="189">
        <f>G147/R147</f>
        <v>1.0096716616163712</v>
      </c>
      <c r="U147" s="311">
        <f>SUM(U138:U146)</f>
        <v>87.9</v>
      </c>
      <c r="V147" s="311">
        <f>SUM(V138:V146)</f>
        <v>231.2</v>
      </c>
      <c r="W147" s="311" t="e">
        <f>SUM(W138:W146)</f>
        <v>#VALUE!</v>
      </c>
      <c r="X147" s="189">
        <f>V147/U147</f>
        <v>2.6302616609783844</v>
      </c>
      <c r="Y147" s="189">
        <f t="shared" si="42"/>
        <v>-0.0434316864140567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12" t="s">
        <v>158</v>
      </c>
      <c r="D149" s="4"/>
      <c r="F149" s="78"/>
      <c r="G149" s="4"/>
      <c r="Y149" s="189"/>
    </row>
    <row r="150" spans="2:25" ht="30.75" hidden="1">
      <c r="B150" s="313" t="s">
        <v>89</v>
      </c>
      <c r="C150" s="314">
        <v>22010300</v>
      </c>
      <c r="D150" s="295">
        <f>D60</f>
        <v>1284</v>
      </c>
      <c r="E150" s="295">
        <f aca="true" t="shared" si="46" ref="E150:X154">E60</f>
        <v>1284</v>
      </c>
      <c r="F150" s="295">
        <f t="shared" si="46"/>
        <v>284</v>
      </c>
      <c r="G150" s="295">
        <f t="shared" si="46"/>
        <v>280.33</v>
      </c>
      <c r="H150" s="295">
        <f t="shared" si="46"/>
        <v>-3.670000000000016</v>
      </c>
      <c r="I150" s="315">
        <f t="shared" si="46"/>
        <v>0.9870774647887324</v>
      </c>
      <c r="J150" s="295">
        <f t="shared" si="46"/>
        <v>-1003.6700000000001</v>
      </c>
      <c r="K150" s="315">
        <f t="shared" si="46"/>
        <v>0.21832554517133956</v>
      </c>
      <c r="L150" s="295">
        <f t="shared" si="46"/>
        <v>0</v>
      </c>
      <c r="M150" s="295">
        <f t="shared" si="46"/>
        <v>0</v>
      </c>
      <c r="N150" s="295">
        <f t="shared" si="46"/>
        <v>0</v>
      </c>
      <c r="O150" s="295">
        <f t="shared" si="46"/>
        <v>1205.14</v>
      </c>
      <c r="P150" s="295">
        <f t="shared" si="46"/>
        <v>78.8599999999999</v>
      </c>
      <c r="Q150" s="315">
        <f t="shared" si="46"/>
        <v>1.0654363808354215</v>
      </c>
      <c r="R150" s="295">
        <f t="shared" si="46"/>
        <v>300.95</v>
      </c>
      <c r="S150" s="295">
        <f t="shared" si="46"/>
        <v>-20.620000000000005</v>
      </c>
      <c r="T150" s="315">
        <f t="shared" si="46"/>
        <v>0.9314836351553414</v>
      </c>
      <c r="U150" s="295">
        <f t="shared" si="46"/>
        <v>100</v>
      </c>
      <c r="V150" s="295">
        <f t="shared" si="46"/>
        <v>103.13999999999999</v>
      </c>
      <c r="W150" s="295">
        <f t="shared" si="46"/>
        <v>3.1399999999999864</v>
      </c>
      <c r="X150" s="315">
        <f t="shared" si="46"/>
        <v>1.0313999999999999</v>
      </c>
      <c r="Y150" s="336">
        <f t="shared" si="42"/>
        <v>-0.1339527456800801</v>
      </c>
    </row>
    <row r="151" spans="2:25" ht="15" hidden="1">
      <c r="B151" s="313" t="s">
        <v>106</v>
      </c>
      <c r="C151" s="314">
        <v>22010200</v>
      </c>
      <c r="D151" s="295">
        <f>D61</f>
        <v>0</v>
      </c>
      <c r="E151" s="295">
        <f t="shared" si="46"/>
        <v>0</v>
      </c>
      <c r="F151" s="295">
        <f t="shared" si="46"/>
        <v>0</v>
      </c>
      <c r="G151" s="295">
        <f t="shared" si="46"/>
        <v>0</v>
      </c>
      <c r="H151" s="295">
        <f t="shared" si="46"/>
        <v>0</v>
      </c>
      <c r="I151" s="315" t="e">
        <f t="shared" si="46"/>
        <v>#DIV/0!</v>
      </c>
      <c r="J151" s="295">
        <f t="shared" si="46"/>
        <v>0</v>
      </c>
      <c r="K151" s="315" t="e">
        <f t="shared" si="46"/>
        <v>#DIV/0!</v>
      </c>
      <c r="L151" s="295">
        <f t="shared" si="46"/>
        <v>0</v>
      </c>
      <c r="M151" s="295">
        <f t="shared" si="46"/>
        <v>0</v>
      </c>
      <c r="N151" s="295">
        <f t="shared" si="46"/>
        <v>0</v>
      </c>
      <c r="O151" s="295">
        <f t="shared" si="46"/>
        <v>23.38</v>
      </c>
      <c r="P151" s="295">
        <f t="shared" si="46"/>
        <v>-23.38</v>
      </c>
      <c r="Q151" s="315">
        <f t="shared" si="46"/>
        <v>0</v>
      </c>
      <c r="R151" s="295">
        <f t="shared" si="46"/>
        <v>0</v>
      </c>
      <c r="S151" s="295">
        <f t="shared" si="46"/>
        <v>0</v>
      </c>
      <c r="T151" s="315">
        <f t="shared" si="46"/>
        <v>0</v>
      </c>
      <c r="U151" s="295">
        <f t="shared" si="46"/>
        <v>0</v>
      </c>
      <c r="V151" s="295">
        <f t="shared" si="46"/>
        <v>0</v>
      </c>
      <c r="W151" s="295">
        <f t="shared" si="46"/>
        <v>0</v>
      </c>
      <c r="X151" s="315" t="e">
        <f t="shared" si="46"/>
        <v>#DIV/0!</v>
      </c>
      <c r="Y151" s="336">
        <f t="shared" si="42"/>
        <v>0</v>
      </c>
    </row>
    <row r="152" spans="2:25" ht="15" hidden="1">
      <c r="B152" s="316" t="s">
        <v>65</v>
      </c>
      <c r="C152" s="317">
        <v>22012500</v>
      </c>
      <c r="D152" s="318">
        <f>D62</f>
        <v>21260</v>
      </c>
      <c r="E152" s="318">
        <f t="shared" si="46"/>
        <v>21260</v>
      </c>
      <c r="F152" s="318">
        <f t="shared" si="46"/>
        <v>5690</v>
      </c>
      <c r="G152" s="318">
        <f t="shared" si="46"/>
        <v>6201.94</v>
      </c>
      <c r="H152" s="318">
        <f t="shared" si="46"/>
        <v>511.9399999999996</v>
      </c>
      <c r="I152" s="319">
        <f t="shared" si="46"/>
        <v>1.0899718804920913</v>
      </c>
      <c r="J152" s="318">
        <f t="shared" si="46"/>
        <v>-15058.060000000001</v>
      </c>
      <c r="K152" s="319">
        <f t="shared" si="46"/>
        <v>0.2917187206020696</v>
      </c>
      <c r="L152" s="318">
        <f t="shared" si="46"/>
        <v>0</v>
      </c>
      <c r="M152" s="318">
        <f t="shared" si="46"/>
        <v>0</v>
      </c>
      <c r="N152" s="318">
        <f t="shared" si="46"/>
        <v>0</v>
      </c>
      <c r="O152" s="318">
        <f t="shared" si="46"/>
        <v>20110.14</v>
      </c>
      <c r="P152" s="318">
        <f t="shared" si="46"/>
        <v>1149.8600000000006</v>
      </c>
      <c r="Q152" s="319">
        <f t="shared" si="46"/>
        <v>1.0571781200926498</v>
      </c>
      <c r="R152" s="318">
        <f t="shared" si="46"/>
        <v>3584.94</v>
      </c>
      <c r="S152" s="318">
        <f t="shared" si="46"/>
        <v>2616.9999999999995</v>
      </c>
      <c r="T152" s="319">
        <f t="shared" si="46"/>
        <v>1.729998270542882</v>
      </c>
      <c r="U152" s="318">
        <f t="shared" si="46"/>
        <v>1800</v>
      </c>
      <c r="V152" s="318">
        <f t="shared" si="46"/>
        <v>2246.5199999999995</v>
      </c>
      <c r="W152" s="318">
        <f t="shared" si="46"/>
        <v>446.5199999999995</v>
      </c>
      <c r="X152" s="319">
        <f t="shared" si="46"/>
        <v>1.2480666666666664</v>
      </c>
      <c r="Y152" s="336">
        <f t="shared" si="42"/>
        <v>0.6728201504502322</v>
      </c>
    </row>
    <row r="153" spans="2:25" ht="30.75" hidden="1">
      <c r="B153" s="316" t="s">
        <v>86</v>
      </c>
      <c r="C153" s="317">
        <v>22012600</v>
      </c>
      <c r="D153" s="318">
        <f>D63</f>
        <v>767</v>
      </c>
      <c r="E153" s="318">
        <f t="shared" si="46"/>
        <v>767</v>
      </c>
      <c r="F153" s="318">
        <f t="shared" si="46"/>
        <v>185</v>
      </c>
      <c r="G153" s="318">
        <f t="shared" si="46"/>
        <v>202.16</v>
      </c>
      <c r="H153" s="318">
        <f t="shared" si="46"/>
        <v>17.159999999999997</v>
      </c>
      <c r="I153" s="319">
        <f t="shared" si="46"/>
        <v>1.0927567567567567</v>
      </c>
      <c r="J153" s="318">
        <f t="shared" si="46"/>
        <v>-564.84</v>
      </c>
      <c r="K153" s="319">
        <f t="shared" si="46"/>
        <v>0.26357235984354627</v>
      </c>
      <c r="L153" s="318">
        <f t="shared" si="46"/>
        <v>0</v>
      </c>
      <c r="M153" s="318">
        <f t="shared" si="46"/>
        <v>0</v>
      </c>
      <c r="N153" s="318">
        <f t="shared" si="46"/>
        <v>0</v>
      </c>
      <c r="O153" s="318">
        <f t="shared" si="46"/>
        <v>710.04</v>
      </c>
      <c r="P153" s="318">
        <f t="shared" si="46"/>
        <v>56.960000000000036</v>
      </c>
      <c r="Q153" s="319">
        <f t="shared" si="46"/>
        <v>1.0802208326291478</v>
      </c>
      <c r="R153" s="318">
        <f t="shared" si="46"/>
        <v>135.2</v>
      </c>
      <c r="S153" s="318">
        <f t="shared" si="46"/>
        <v>66.96000000000001</v>
      </c>
      <c r="T153" s="319">
        <f t="shared" si="46"/>
        <v>1.4952662721893493</v>
      </c>
      <c r="U153" s="318">
        <f t="shared" si="46"/>
        <v>64</v>
      </c>
      <c r="V153" s="318">
        <f t="shared" si="46"/>
        <v>80.47</v>
      </c>
      <c r="W153" s="318">
        <f t="shared" si="46"/>
        <v>16.47</v>
      </c>
      <c r="X153" s="319">
        <f t="shared" si="46"/>
        <v>1.25734375</v>
      </c>
      <c r="Y153" s="336">
        <f t="shared" si="42"/>
        <v>0.41504543956020146</v>
      </c>
    </row>
    <row r="154" spans="2:25" ht="30.75" hidden="1">
      <c r="B154" s="316" t="s">
        <v>90</v>
      </c>
      <c r="C154" s="317">
        <v>22012900</v>
      </c>
      <c r="D154" s="318">
        <f>D64</f>
        <v>44</v>
      </c>
      <c r="E154" s="318">
        <f t="shared" si="46"/>
        <v>44</v>
      </c>
      <c r="F154" s="318">
        <f t="shared" si="46"/>
        <v>8</v>
      </c>
      <c r="G154" s="318">
        <f t="shared" si="46"/>
        <v>7.76</v>
      </c>
      <c r="H154" s="318">
        <f t="shared" si="46"/>
        <v>-0.2400000000000002</v>
      </c>
      <c r="I154" s="319">
        <f t="shared" si="46"/>
        <v>0.97</v>
      </c>
      <c r="J154" s="318">
        <f t="shared" si="46"/>
        <v>-36.24</v>
      </c>
      <c r="K154" s="319">
        <f t="shared" si="46"/>
        <v>0.17636363636363636</v>
      </c>
      <c r="L154" s="318">
        <f t="shared" si="46"/>
        <v>0</v>
      </c>
      <c r="M154" s="318">
        <f t="shared" si="46"/>
        <v>0</v>
      </c>
      <c r="N154" s="318">
        <f t="shared" si="46"/>
        <v>0</v>
      </c>
      <c r="O154" s="318">
        <f t="shared" si="46"/>
        <v>41.44</v>
      </c>
      <c r="P154" s="318">
        <f t="shared" si="46"/>
        <v>2.5600000000000023</v>
      </c>
      <c r="Q154" s="319">
        <f t="shared" si="46"/>
        <v>1.0617760617760619</v>
      </c>
      <c r="R154" s="318">
        <f t="shared" si="46"/>
        <v>4</v>
      </c>
      <c r="S154" s="318">
        <f t="shared" si="46"/>
        <v>3.76</v>
      </c>
      <c r="T154" s="319">
        <f t="shared" si="46"/>
        <v>1.94</v>
      </c>
      <c r="U154" s="318">
        <f t="shared" si="46"/>
        <v>4</v>
      </c>
      <c r="V154" s="318">
        <f t="shared" si="46"/>
        <v>1.0599999999999996</v>
      </c>
      <c r="W154" s="318">
        <f t="shared" si="46"/>
        <v>-2.9400000000000004</v>
      </c>
      <c r="X154" s="319">
        <f t="shared" si="46"/>
        <v>0.2649999999999999</v>
      </c>
      <c r="Y154" s="336">
        <f t="shared" si="42"/>
        <v>0.8782239382239381</v>
      </c>
    </row>
    <row r="155" spans="2:25" ht="15" hidden="1">
      <c r="B155" s="312" t="s">
        <v>158</v>
      </c>
      <c r="C155" s="320">
        <v>22010000</v>
      </c>
      <c r="D155" s="311">
        <f>SUM(D150:D154)</f>
        <v>23355</v>
      </c>
      <c r="E155" s="311">
        <f aca="true" t="shared" si="47" ref="E155:W155">SUM(E150:E154)</f>
        <v>23355</v>
      </c>
      <c r="F155" s="311">
        <f t="shared" si="47"/>
        <v>6167</v>
      </c>
      <c r="G155" s="311">
        <f t="shared" si="47"/>
        <v>6692.19</v>
      </c>
      <c r="H155" s="311">
        <f t="shared" si="47"/>
        <v>525.1899999999996</v>
      </c>
      <c r="I155" s="189">
        <f>G155/F155</f>
        <v>1.085161342630128</v>
      </c>
      <c r="J155" s="311">
        <f t="shared" si="47"/>
        <v>-16662.81</v>
      </c>
      <c r="K155" s="189">
        <f>G155/E155</f>
        <v>0.28654206807964033</v>
      </c>
      <c r="L155" s="311">
        <f t="shared" si="47"/>
        <v>0</v>
      </c>
      <c r="M155" s="311">
        <f t="shared" si="47"/>
        <v>0</v>
      </c>
      <c r="N155" s="311">
        <f t="shared" si="47"/>
        <v>0</v>
      </c>
      <c r="O155" s="311">
        <f t="shared" si="47"/>
        <v>22090.14</v>
      </c>
      <c r="P155" s="311">
        <f t="shared" si="47"/>
        <v>1264.8600000000006</v>
      </c>
      <c r="Q155" s="189">
        <f>E155/O155</f>
        <v>1.0572590304995804</v>
      </c>
      <c r="R155" s="311">
        <f t="shared" si="47"/>
        <v>4025.0899999999997</v>
      </c>
      <c r="S155" s="311">
        <f t="shared" si="47"/>
        <v>2667.1</v>
      </c>
      <c r="T155" s="189">
        <f>G155/R155</f>
        <v>1.6626187240533752</v>
      </c>
      <c r="U155" s="311">
        <f t="shared" si="47"/>
        <v>1968</v>
      </c>
      <c r="V155" s="311">
        <f t="shared" si="47"/>
        <v>2431.189999999999</v>
      </c>
      <c r="W155" s="311">
        <f t="shared" si="47"/>
        <v>463.18999999999954</v>
      </c>
      <c r="X155" s="189">
        <f>V155/U155</f>
        <v>1.2353607723577231</v>
      </c>
      <c r="Y155" s="189">
        <f t="shared" si="42"/>
        <v>0.6053596935537948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12" t="s">
        <v>159</v>
      </c>
      <c r="D158" s="4"/>
      <c r="F158" s="78"/>
      <c r="G158" s="4"/>
      <c r="Y158" s="189"/>
    </row>
    <row r="159" spans="2:25" ht="15" hidden="1">
      <c r="B159" s="321" t="s">
        <v>13</v>
      </c>
      <c r="C159" s="294" t="s">
        <v>19</v>
      </c>
      <c r="D159" s="310">
        <f>D72</f>
        <v>8170</v>
      </c>
      <c r="E159" s="310">
        <f aca="true" t="shared" si="48" ref="E159:X159">E72</f>
        <v>8170</v>
      </c>
      <c r="F159" s="310">
        <f t="shared" si="48"/>
        <v>1928.65</v>
      </c>
      <c r="G159" s="310">
        <f t="shared" si="48"/>
        <v>1498.7</v>
      </c>
      <c r="H159" s="310">
        <f t="shared" si="48"/>
        <v>-429.95000000000005</v>
      </c>
      <c r="I159" s="309">
        <f t="shared" si="48"/>
        <v>0.7770720452129728</v>
      </c>
      <c r="J159" s="310">
        <f t="shared" si="48"/>
        <v>-6671.3</v>
      </c>
      <c r="K159" s="309">
        <f t="shared" si="48"/>
        <v>0.18343941248470014</v>
      </c>
      <c r="L159" s="310">
        <f t="shared" si="48"/>
        <v>0</v>
      </c>
      <c r="M159" s="310">
        <f t="shared" si="48"/>
        <v>0</v>
      </c>
      <c r="N159" s="310">
        <f t="shared" si="48"/>
        <v>0</v>
      </c>
      <c r="O159" s="310">
        <f t="shared" si="48"/>
        <v>8086.92</v>
      </c>
      <c r="P159" s="310">
        <f t="shared" si="48"/>
        <v>83.07999999999993</v>
      </c>
      <c r="Q159" s="309">
        <f t="shared" si="48"/>
        <v>1.0102733797292418</v>
      </c>
      <c r="R159" s="310">
        <f t="shared" si="48"/>
        <v>3075.73</v>
      </c>
      <c r="S159" s="310">
        <f t="shared" si="48"/>
        <v>-1577.03</v>
      </c>
      <c r="T159" s="309">
        <f t="shared" si="48"/>
        <v>0.48726643756116433</v>
      </c>
      <c r="U159" s="310">
        <f t="shared" si="48"/>
        <v>680</v>
      </c>
      <c r="V159" s="310">
        <f t="shared" si="48"/>
        <v>426.54999999999995</v>
      </c>
      <c r="W159" s="310">
        <f t="shared" si="48"/>
        <v>-253.45000000000005</v>
      </c>
      <c r="X159" s="309">
        <f t="shared" si="48"/>
        <v>0.6272794117647058</v>
      </c>
      <c r="Y159" s="189">
        <f t="shared" si="42"/>
        <v>-0.5230069421680774</v>
      </c>
    </row>
    <row r="160" spans="2:25" ht="46.5" hidden="1">
      <c r="B160" s="321" t="s">
        <v>38</v>
      </c>
      <c r="C160" s="294">
        <v>24061900</v>
      </c>
      <c r="D160" s="310">
        <f>D76</f>
        <v>174.4</v>
      </c>
      <c r="E160" s="310">
        <f aca="true" t="shared" si="49" ref="E160:X160">E76</f>
        <v>174.4</v>
      </c>
      <c r="F160" s="310">
        <f t="shared" si="49"/>
        <v>0</v>
      </c>
      <c r="G160" s="310">
        <f t="shared" si="49"/>
        <v>0</v>
      </c>
      <c r="H160" s="310">
        <f t="shared" si="49"/>
        <v>0</v>
      </c>
      <c r="I160" s="309" t="e">
        <f t="shared" si="49"/>
        <v>#DIV/0!</v>
      </c>
      <c r="J160" s="310">
        <f t="shared" si="49"/>
        <v>-174.4</v>
      </c>
      <c r="K160" s="309">
        <f t="shared" si="49"/>
        <v>0</v>
      </c>
      <c r="L160" s="310">
        <f t="shared" si="49"/>
        <v>0</v>
      </c>
      <c r="M160" s="310">
        <f t="shared" si="49"/>
        <v>0</v>
      </c>
      <c r="N160" s="310">
        <f t="shared" si="49"/>
        <v>0</v>
      </c>
      <c r="O160" s="310">
        <f t="shared" si="49"/>
        <v>142.18</v>
      </c>
      <c r="P160" s="310">
        <f t="shared" si="49"/>
        <v>32.22</v>
      </c>
      <c r="Q160" s="309">
        <f t="shared" si="49"/>
        <v>1.2266141510761006</v>
      </c>
      <c r="R160" s="310">
        <f t="shared" si="49"/>
        <v>32.89</v>
      </c>
      <c r="S160" s="310">
        <f t="shared" si="49"/>
        <v>-32.89</v>
      </c>
      <c r="T160" s="309">
        <f t="shared" si="49"/>
        <v>0</v>
      </c>
      <c r="U160" s="310">
        <f t="shared" si="49"/>
        <v>0</v>
      </c>
      <c r="V160" s="310">
        <f t="shared" si="49"/>
        <v>0</v>
      </c>
      <c r="W160" s="310">
        <f t="shared" si="49"/>
        <v>0</v>
      </c>
      <c r="X160" s="309" t="e">
        <f t="shared" si="49"/>
        <v>#DIV/0!</v>
      </c>
      <c r="Y160" s="189">
        <f t="shared" si="42"/>
        <v>-1.2266141510761006</v>
      </c>
    </row>
    <row r="161" spans="2:25" ht="15" hidden="1">
      <c r="B161" s="312" t="s">
        <v>159</v>
      </c>
      <c r="C161" s="322">
        <v>24060000</v>
      </c>
      <c r="D161" s="311">
        <f>SUM(D159:D160)</f>
        <v>8344.4</v>
      </c>
      <c r="E161" s="311">
        <f aca="true" t="shared" si="50" ref="E161:W161">SUM(E159:E160)</f>
        <v>8344.4</v>
      </c>
      <c r="F161" s="311">
        <f t="shared" si="50"/>
        <v>1928.65</v>
      </c>
      <c r="G161" s="311">
        <f t="shared" si="50"/>
        <v>1498.7</v>
      </c>
      <c r="H161" s="311">
        <f t="shared" si="50"/>
        <v>-429.95000000000005</v>
      </c>
      <c r="I161" s="189">
        <f>G161/F161</f>
        <v>0.7770720452129728</v>
      </c>
      <c r="J161" s="311">
        <f t="shared" si="50"/>
        <v>-6845.7</v>
      </c>
      <c r="K161" s="189">
        <f>G161/E161</f>
        <v>0.17960548391735776</v>
      </c>
      <c r="L161" s="311">
        <f t="shared" si="50"/>
        <v>0</v>
      </c>
      <c r="M161" s="311">
        <f t="shared" si="50"/>
        <v>0</v>
      </c>
      <c r="N161" s="311">
        <f t="shared" si="50"/>
        <v>0</v>
      </c>
      <c r="O161" s="311">
        <f t="shared" si="50"/>
        <v>8229.1</v>
      </c>
      <c r="P161" s="311">
        <f t="shared" si="50"/>
        <v>115.29999999999993</v>
      </c>
      <c r="Q161" s="189">
        <f>E161/O161</f>
        <v>1.0140112527493892</v>
      </c>
      <c r="R161" s="311">
        <f t="shared" si="50"/>
        <v>3108.62</v>
      </c>
      <c r="S161" s="311">
        <f t="shared" si="50"/>
        <v>-1609.92</v>
      </c>
      <c r="T161" s="189">
        <f>G161/R161</f>
        <v>0.482111033191577</v>
      </c>
      <c r="U161" s="311">
        <f t="shared" si="50"/>
        <v>680</v>
      </c>
      <c r="V161" s="311">
        <f t="shared" si="50"/>
        <v>426.54999999999995</v>
      </c>
      <c r="W161" s="311">
        <f t="shared" si="50"/>
        <v>-253.45000000000005</v>
      </c>
      <c r="X161" s="189">
        <f>V161/U161</f>
        <v>0.6272794117647058</v>
      </c>
      <c r="Y161" s="189">
        <f t="shared" si="42"/>
        <v>-0.5319002195578122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1:C111"/>
    <mergeCell ref="G111:H111"/>
    <mergeCell ref="G106:H106"/>
    <mergeCell ref="G107:H107"/>
    <mergeCell ref="G108:H108"/>
    <mergeCell ref="B109:C109"/>
    <mergeCell ref="G109:H109"/>
    <mergeCell ref="G110:H110"/>
  </mergeCells>
  <printOptions/>
  <pageMargins left="0" right="0" top="0" bottom="0" header="0" footer="0"/>
  <pageSetup fitToHeight="1" fitToWidth="1"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1"/>
  <sheetViews>
    <sheetView zoomScale="78" zoomScaleNormal="78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Z76" sqref="Z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hidden="1" customWidth="1"/>
    <col min="26" max="16384" width="9.125" style="4" customWidth="1"/>
  </cols>
  <sheetData>
    <row r="1" spans="1:25" s="1" customFormat="1" ht="26.25" customHeight="1">
      <c r="A1" s="356" t="s">
        <v>171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186"/>
    </row>
    <row r="2" spans="2:25" s="1" customFormat="1" ht="15.75" customHeight="1">
      <c r="B2" s="357"/>
      <c r="C2" s="357"/>
      <c r="D2" s="357"/>
      <c r="E2" s="357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58"/>
      <c r="B3" s="360"/>
      <c r="C3" s="361" t="s">
        <v>0</v>
      </c>
      <c r="D3" s="362" t="s">
        <v>131</v>
      </c>
      <c r="E3" s="362" t="s">
        <v>131</v>
      </c>
      <c r="F3" s="25"/>
      <c r="G3" s="363" t="s">
        <v>26</v>
      </c>
      <c r="H3" s="364"/>
      <c r="I3" s="364"/>
      <c r="J3" s="364"/>
      <c r="K3" s="36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66" t="s">
        <v>141</v>
      </c>
      <c r="V3" s="369" t="s">
        <v>136</v>
      </c>
      <c r="W3" s="369"/>
      <c r="X3" s="369"/>
      <c r="Y3" s="194"/>
    </row>
    <row r="4" spans="1:24" ht="22.5" customHeight="1">
      <c r="A4" s="358"/>
      <c r="B4" s="360"/>
      <c r="C4" s="361"/>
      <c r="D4" s="362"/>
      <c r="E4" s="362"/>
      <c r="F4" s="370" t="s">
        <v>139</v>
      </c>
      <c r="G4" s="372" t="s">
        <v>31</v>
      </c>
      <c r="H4" s="374" t="s">
        <v>129</v>
      </c>
      <c r="I4" s="367" t="s">
        <v>130</v>
      </c>
      <c r="J4" s="374" t="s">
        <v>132</v>
      </c>
      <c r="K4" s="36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67"/>
      <c r="V4" s="376" t="s">
        <v>172</v>
      </c>
      <c r="W4" s="374" t="s">
        <v>44</v>
      </c>
      <c r="X4" s="378" t="s">
        <v>43</v>
      </c>
    </row>
    <row r="5" spans="1:24" ht="67.5" customHeight="1">
      <c r="A5" s="359"/>
      <c r="B5" s="360"/>
      <c r="C5" s="361"/>
      <c r="D5" s="362"/>
      <c r="E5" s="362"/>
      <c r="F5" s="371"/>
      <c r="G5" s="373"/>
      <c r="H5" s="375"/>
      <c r="I5" s="368"/>
      <c r="J5" s="375"/>
      <c r="K5" s="368"/>
      <c r="L5" s="379" t="s">
        <v>135</v>
      </c>
      <c r="M5" s="380"/>
      <c r="N5" s="381"/>
      <c r="O5" s="382" t="s">
        <v>168</v>
      </c>
      <c r="P5" s="383"/>
      <c r="Q5" s="384"/>
      <c r="R5" s="385" t="s">
        <v>167</v>
      </c>
      <c r="S5" s="385"/>
      <c r="T5" s="385"/>
      <c r="U5" s="368"/>
      <c r="V5" s="377"/>
      <c r="W5" s="375"/>
      <c r="X5" s="3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0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352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352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353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353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353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 hidden="1">
      <c r="B104" s="261" t="s">
        <v>145</v>
      </c>
      <c r="C104" s="262"/>
      <c r="D104" s="4" t="s">
        <v>24</v>
      </c>
      <c r="F104" s="78"/>
      <c r="G104" s="262">
        <f>IF(H79&lt;0,ABS(H79/C103),0)</f>
        <v>0</v>
      </c>
      <c r="H104" s="263"/>
      <c r="I104" s="263"/>
      <c r="J104" s="263"/>
      <c r="V104" s="262">
        <f>IF(W79&lt;0,ABS(W79/C103),0)</f>
        <v>0</v>
      </c>
    </row>
    <row r="105" spans="2:7" ht="30.75" hidden="1">
      <c r="B105" s="264" t="s">
        <v>146</v>
      </c>
      <c r="C105" s="265">
        <v>43159</v>
      </c>
      <c r="D105" s="262"/>
      <c r="E105" s="262">
        <v>14510.3</v>
      </c>
      <c r="F105" s="78"/>
      <c r="G105" s="4" t="s">
        <v>147</v>
      </c>
    </row>
    <row r="106" spans="3:10" ht="15" hidden="1">
      <c r="C106" s="265">
        <v>43158</v>
      </c>
      <c r="D106" s="262"/>
      <c r="E106" s="262">
        <v>11132</v>
      </c>
      <c r="F106" s="78"/>
      <c r="G106" s="387"/>
      <c r="H106" s="387"/>
      <c r="I106" s="267"/>
      <c r="J106" s="268"/>
    </row>
    <row r="107" spans="3:10" ht="15" hidden="1">
      <c r="C107" s="265">
        <v>43157</v>
      </c>
      <c r="D107" s="262"/>
      <c r="E107" s="262">
        <v>4296.6</v>
      </c>
      <c r="F107" s="78"/>
      <c r="G107" s="387"/>
      <c r="H107" s="387"/>
      <c r="I107" s="267"/>
      <c r="J107" s="269"/>
    </row>
    <row r="108" spans="3:10" ht="15" hidden="1">
      <c r="C108" s="265"/>
      <c r="D108" s="4"/>
      <c r="F108" s="270"/>
      <c r="G108" s="388"/>
      <c r="H108" s="388"/>
      <c r="I108" s="271"/>
      <c r="J108" s="268"/>
    </row>
    <row r="109" spans="2:10" ht="16.5" hidden="1">
      <c r="B109" s="389" t="s">
        <v>148</v>
      </c>
      <c r="C109" s="390"/>
      <c r="D109" s="272"/>
      <c r="E109" s="324">
        <v>144.8304</v>
      </c>
      <c r="F109" s="274" t="s">
        <v>149</v>
      </c>
      <c r="G109" s="387"/>
      <c r="H109" s="387"/>
      <c r="I109" s="275"/>
      <c r="J109" s="268"/>
    </row>
    <row r="110" spans="4:10" ht="15">
      <c r="D110" s="4"/>
      <c r="F110" s="270"/>
      <c r="G110" s="387"/>
      <c r="H110" s="387"/>
      <c r="I110" s="270"/>
      <c r="J110" s="273"/>
    </row>
    <row r="111" spans="2:10" ht="15" customHeight="1" hidden="1">
      <c r="B111" s="386"/>
      <c r="C111" s="386"/>
      <c r="D111" s="277"/>
      <c r="E111" s="278"/>
      <c r="F111" s="270"/>
      <c r="G111" s="387"/>
      <c r="H111" s="387"/>
      <c r="I111" s="270"/>
      <c r="J111" s="273"/>
    </row>
    <row r="112" spans="2:24" ht="15" hidden="1">
      <c r="B112" s="279" t="s">
        <v>150</v>
      </c>
      <c r="D112" s="270">
        <f>D60+D63+D64</f>
        <v>2095</v>
      </c>
      <c r="E112" s="270">
        <f aca="true" t="shared" si="37" ref="E112:W112">E60+E63+E64</f>
        <v>2095</v>
      </c>
      <c r="F112" s="270">
        <f t="shared" si="37"/>
        <v>309</v>
      </c>
      <c r="G112" s="325">
        <f t="shared" si="37"/>
        <v>305.58</v>
      </c>
      <c r="H112" s="270">
        <f t="shared" si="37"/>
        <v>-3.4200000000000044</v>
      </c>
      <c r="I112" s="326">
        <f>G112/F112</f>
        <v>0.9889320388349514</v>
      </c>
      <c r="J112" s="270">
        <f t="shared" si="37"/>
        <v>-1789.4199999999998</v>
      </c>
      <c r="K112" s="326">
        <f>G112/E112</f>
        <v>0.14586157517899762</v>
      </c>
      <c r="L112" s="270">
        <f t="shared" si="37"/>
        <v>0</v>
      </c>
      <c r="M112" s="270">
        <f t="shared" si="37"/>
        <v>0</v>
      </c>
      <c r="N112" s="270">
        <f t="shared" si="37"/>
        <v>0</v>
      </c>
      <c r="O112" s="270">
        <f t="shared" si="37"/>
        <v>1956.6200000000001</v>
      </c>
      <c r="P112" s="270">
        <f t="shared" si="37"/>
        <v>138.37999999999994</v>
      </c>
      <c r="Q112" s="326">
        <f>E112/O112</f>
        <v>1.0707240036389283</v>
      </c>
      <c r="R112" s="270">
        <f t="shared" si="37"/>
        <v>282.83</v>
      </c>
      <c r="S112" s="270">
        <f t="shared" si="37"/>
        <v>22.75000000000001</v>
      </c>
      <c r="T112" s="326">
        <f>G112/R112</f>
        <v>1.0804370116324293</v>
      </c>
      <c r="U112" s="270">
        <f t="shared" si="37"/>
        <v>161.81</v>
      </c>
      <c r="V112" s="280">
        <f t="shared" si="37"/>
        <v>155.95999999999998</v>
      </c>
      <c r="W112" s="270">
        <f t="shared" si="37"/>
        <v>-5.850000000000001</v>
      </c>
      <c r="X112" s="326">
        <f>V112/U112</f>
        <v>0.9638464866201099</v>
      </c>
    </row>
    <row r="113" spans="4:9" ht="15" hidden="1">
      <c r="D113" s="260"/>
      <c r="F113" s="78"/>
      <c r="G113" s="4"/>
      <c r="I113" s="262"/>
    </row>
    <row r="114" spans="2:10" ht="15" hidden="1">
      <c r="B114" s="4" t="s">
        <v>162</v>
      </c>
      <c r="D114" s="262">
        <f>D9+D15+D18+D19+D23+D54+D57+D59+D71+D77+D93+D95</f>
        <v>1592543.3</v>
      </c>
      <c r="E114" s="262">
        <f>E9+E15+E18+E19+E23+E54+E57+E59+E71+E77+E93+E95</f>
        <v>1592543.3</v>
      </c>
      <c r="F114" s="262">
        <f>F9+F15+F18+F19+F23+F54+F57+F59+F71+F77+F93+F95</f>
        <v>244610.469</v>
      </c>
      <c r="G114" s="281">
        <f>G9+G15+G18+G19+G23+G54+G57+G59+G71+G77+G93+G95</f>
        <v>244320.84999999995</v>
      </c>
      <c r="H114" s="262">
        <f>H9+H15+H18+H19+H23+H54+H57+H59+H71+H77+H93+H95</f>
        <v>-289.61900000001185</v>
      </c>
      <c r="I114" s="163">
        <f>G114/F114</f>
        <v>0.9988159991631427</v>
      </c>
      <c r="J114" s="262"/>
    </row>
    <row r="115" spans="2:10" ht="15" hidden="1">
      <c r="B115" s="4" t="s">
        <v>163</v>
      </c>
      <c r="D115" s="262">
        <f>D55+D58+D60+D63+D64+D65+D72+D76+D88+D89+D90+D91+D98</f>
        <v>65675.813</v>
      </c>
      <c r="E115" s="262">
        <f>E55+E58+E60+E63+E64+E65+E72+E76+E88+E89+E90+E91+E98</f>
        <v>65675.813</v>
      </c>
      <c r="F115" s="262">
        <f>F55+F58+F60+F63+F64+F65+F72+F76+F88+F89+F90+F91+F98</f>
        <v>7819.187000000001</v>
      </c>
      <c r="G115" s="281">
        <f>G55+G58+G60+G63+G64+G65+G72+G76+G88+G89+G90+G91+G98</f>
        <v>4162.04</v>
      </c>
      <c r="H115" s="262">
        <f>H55+H58+H60+H63+H64+H65+H72+H76+H88+H89+H90+H91+H98</f>
        <v>-3657.1469999999995</v>
      </c>
      <c r="I115" s="163">
        <f>G115/F115</f>
        <v>0.5322855176631535</v>
      </c>
      <c r="J115" s="262"/>
    </row>
    <row r="116" spans="2:10" ht="15" hidden="1">
      <c r="B116" s="4" t="s">
        <v>164</v>
      </c>
      <c r="D116" s="262">
        <f>D56+D62+D66+D78</f>
        <v>22284</v>
      </c>
      <c r="E116" s="262">
        <f>E56+E62+E66+E78</f>
        <v>22284</v>
      </c>
      <c r="F116" s="262">
        <f>F56+F62+F66+F78</f>
        <v>4024.64</v>
      </c>
      <c r="G116" s="281">
        <f>G56+G62+G66+G78</f>
        <v>4075.6400000000003</v>
      </c>
      <c r="H116" s="262">
        <f>H56+H62+H66+H78</f>
        <v>51.00000000000007</v>
      </c>
      <c r="I116" s="163">
        <f>G116/F116</f>
        <v>1.0126719408443987</v>
      </c>
      <c r="J116" s="262"/>
    </row>
    <row r="117" spans="2:10" ht="15" hidden="1">
      <c r="B117" s="320" t="s">
        <v>165</v>
      </c>
      <c r="C117" s="328"/>
      <c r="D117" s="329">
        <f>D114+D115+D116</f>
        <v>1680503.1130000001</v>
      </c>
      <c r="E117" s="329">
        <f>E114+E115+E116</f>
        <v>1680503.1130000001</v>
      </c>
      <c r="F117" s="329">
        <f>F114+F115+F116</f>
        <v>256454.29600000003</v>
      </c>
      <c r="G117" s="330">
        <f>G114+G115+G116</f>
        <v>252558.52999999997</v>
      </c>
      <c r="H117" s="329">
        <f>H114+H115+H116</f>
        <v>-3895.7660000000114</v>
      </c>
      <c r="I117" s="331">
        <f>G117/F117</f>
        <v>0.9848091217001876</v>
      </c>
      <c r="J117" s="262"/>
    </row>
    <row r="118" spans="4:10" ht="15" hidden="1">
      <c r="D118" s="262">
        <f>D117-D101</f>
        <v>0</v>
      </c>
      <c r="E118" s="262">
        <f>E117-E101</f>
        <v>0</v>
      </c>
      <c r="F118" s="262">
        <f>F117-F101</f>
        <v>0</v>
      </c>
      <c r="G118" s="281">
        <f>G117-G101</f>
        <v>-0.009999999980209395</v>
      </c>
      <c r="H118" s="262">
        <f>H117-H101</f>
        <v>-0.009999999930187187</v>
      </c>
      <c r="I118" s="163"/>
      <c r="J118" s="262"/>
    </row>
    <row r="119" spans="4:7" ht="15" hidden="1">
      <c r="D119" s="4"/>
      <c r="E119" s="4" t="s">
        <v>147</v>
      </c>
      <c r="F119" s="78"/>
      <c r="G119" s="4"/>
    </row>
    <row r="120" spans="2:7" ht="15" hidden="1">
      <c r="B120" s="266"/>
      <c r="D120" s="4"/>
      <c r="E120" s="262"/>
      <c r="F120" s="78"/>
      <c r="G120" s="4"/>
    </row>
    <row r="121" spans="2:8" ht="15" hidden="1">
      <c r="B121" s="266"/>
      <c r="D121" s="4"/>
      <c r="E121" s="262"/>
      <c r="F121" s="78"/>
      <c r="G121" s="4"/>
      <c r="H121" s="262"/>
    </row>
    <row r="122" spans="4:11" ht="15" hidden="1">
      <c r="D122" s="3"/>
      <c r="F122" s="78"/>
      <c r="G122" s="4"/>
      <c r="H122" s="262"/>
      <c r="I122" s="3"/>
      <c r="K122" s="3"/>
    </row>
    <row r="123" spans="2:12" ht="18" hidden="1">
      <c r="B123" s="83" t="s">
        <v>151</v>
      </c>
      <c r="C123" s="34">
        <v>25000000</v>
      </c>
      <c r="D123" s="125">
        <v>90449.655</v>
      </c>
      <c r="E123" s="348">
        <v>18102.06</v>
      </c>
      <c r="F123" s="348">
        <v>20254.32</v>
      </c>
      <c r="G123" s="349">
        <v>2152.2599999999984</v>
      </c>
      <c r="H123" s="114">
        <f>G123-F123</f>
        <v>-18102.06</v>
      </c>
      <c r="I123" s="147">
        <f aca="true" t="shared" si="38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83"/>
      <c r="D124" s="284">
        <f>D123+D100</f>
        <v>143035.068</v>
      </c>
      <c r="E124" s="284">
        <f aca="true" t="shared" si="39" ref="E124:J124">E123+E100</f>
        <v>70687.473</v>
      </c>
      <c r="F124" s="284">
        <f t="shared" si="39"/>
        <v>27904.959</v>
      </c>
      <c r="G124" s="284">
        <f t="shared" si="39"/>
        <v>5868.3499999999985</v>
      </c>
      <c r="H124" s="284">
        <f t="shared" si="39"/>
        <v>-22036.609</v>
      </c>
      <c r="I124" s="337">
        <f t="shared" si="38"/>
        <v>0.2102977467194988</v>
      </c>
      <c r="J124" s="284">
        <f t="shared" si="39"/>
        <v>-64819.12300000001</v>
      </c>
      <c r="K124" s="337">
        <f>G124/F124</f>
        <v>0.2102977467194988</v>
      </c>
      <c r="L124" s="3"/>
    </row>
    <row r="125" spans="2:12" ht="17.25" hidden="1">
      <c r="B125" s="285" t="s">
        <v>152</v>
      </c>
      <c r="C125" s="283"/>
      <c r="D125" s="284">
        <f>D101+D123</f>
        <v>1770952.768</v>
      </c>
      <c r="E125" s="284">
        <f aca="true" t="shared" si="40" ref="E125:J125">E101+E123</f>
        <v>1698605.173</v>
      </c>
      <c r="F125" s="284">
        <f t="shared" si="40"/>
        <v>276708.61600000004</v>
      </c>
      <c r="G125" s="284">
        <f t="shared" si="40"/>
        <v>254710.79999999996</v>
      </c>
      <c r="H125" s="284">
        <f t="shared" si="40"/>
        <v>-21997.816000000083</v>
      </c>
      <c r="I125" s="337">
        <f t="shared" si="38"/>
        <v>0.9205018755180356</v>
      </c>
      <c r="J125" s="284">
        <f t="shared" si="40"/>
        <v>-1443894.373</v>
      </c>
      <c r="K125" s="337">
        <f>G125/F125</f>
        <v>0.9205018755180356</v>
      </c>
      <c r="L125" s="3"/>
    </row>
    <row r="126" spans="2:12" ht="15" hidden="1">
      <c r="B126" s="286" t="s">
        <v>153</v>
      </c>
      <c r="C126" s="287">
        <v>40000000</v>
      </c>
      <c r="D126" s="288">
        <v>1499675.196</v>
      </c>
      <c r="E126" s="288">
        <v>1499675.2</v>
      </c>
      <c r="F126" s="350">
        <v>322086.73</v>
      </c>
      <c r="G126" s="350"/>
      <c r="H126" s="288">
        <f>G126-F126</f>
        <v>-322086.73</v>
      </c>
      <c r="I126" s="338">
        <f t="shared" si="38"/>
        <v>0</v>
      </c>
      <c r="J126" s="29">
        <f>G126-E126</f>
        <v>-1499675.2</v>
      </c>
      <c r="K126" s="338">
        <f>G126/E126</f>
        <v>0</v>
      </c>
      <c r="L126" s="3"/>
    </row>
    <row r="127" spans="2:12" ht="26.25" hidden="1">
      <c r="B127" s="340" t="s">
        <v>169</v>
      </c>
      <c r="C127" s="341">
        <v>41033900</v>
      </c>
      <c r="D127" s="342">
        <v>249086.1</v>
      </c>
      <c r="E127" s="343">
        <v>249086.1</v>
      </c>
      <c r="F127" s="343">
        <v>38359.2</v>
      </c>
      <c r="G127" s="342">
        <v>38359.2</v>
      </c>
      <c r="H127" s="342">
        <f>G127-F127</f>
        <v>0</v>
      </c>
      <c r="I127" s="145">
        <f t="shared" si="38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340" t="s">
        <v>170</v>
      </c>
      <c r="C128" s="341">
        <v>41034200</v>
      </c>
      <c r="D128" s="342">
        <v>226186</v>
      </c>
      <c r="E128" s="342">
        <v>226186</v>
      </c>
      <c r="F128" s="342">
        <v>44005.9</v>
      </c>
      <c r="G128" s="342">
        <v>44005.9</v>
      </c>
      <c r="H128" s="342">
        <f>G128-F128</f>
        <v>0</v>
      </c>
      <c r="I128" s="145">
        <f t="shared" si="38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286" t="s">
        <v>166</v>
      </c>
      <c r="C129" s="287"/>
      <c r="D129" s="288">
        <v>0</v>
      </c>
      <c r="E129" s="288">
        <v>0</v>
      </c>
      <c r="F129" s="288">
        <v>0</v>
      </c>
      <c r="G129" s="288">
        <v>0</v>
      </c>
      <c r="H129" s="288">
        <f>G129-F129</f>
        <v>0</v>
      </c>
      <c r="I129" s="338" t="e">
        <f t="shared" si="38"/>
        <v>#DIV/0!</v>
      </c>
      <c r="J129" s="29">
        <f>G129-E129</f>
        <v>0</v>
      </c>
      <c r="K129" s="338" t="e">
        <f>G129/E129</f>
        <v>#DIV/0!</v>
      </c>
      <c r="L129" s="3"/>
    </row>
    <row r="130" spans="2:12" ht="18" hidden="1">
      <c r="B130" s="289" t="s">
        <v>154</v>
      </c>
      <c r="C130" s="290"/>
      <c r="D130" s="291">
        <f>D125+D126+D129</f>
        <v>3270627.9639999997</v>
      </c>
      <c r="E130" s="291">
        <f aca="true" t="shared" si="41" ref="E130:J130">E125+E126+E129</f>
        <v>3198280.3729999997</v>
      </c>
      <c r="F130" s="291">
        <f t="shared" si="41"/>
        <v>598795.346</v>
      </c>
      <c r="G130" s="291">
        <f t="shared" si="41"/>
        <v>254710.79999999996</v>
      </c>
      <c r="H130" s="291">
        <f t="shared" si="41"/>
        <v>-344084.5460000001</v>
      </c>
      <c r="I130" s="339">
        <f t="shared" si="38"/>
        <v>0.4253720435562636</v>
      </c>
      <c r="J130" s="291">
        <f t="shared" si="41"/>
        <v>-2943569.573</v>
      </c>
      <c r="K130" s="339">
        <f>G130/E130</f>
        <v>0.07963992217514071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2"/>
      <c r="F133" s="78"/>
      <c r="G133" s="4"/>
    </row>
    <row r="134" spans="4:7" ht="15" hidden="1">
      <c r="D134" s="262"/>
      <c r="F134" s="78"/>
      <c r="G134" s="4"/>
    </row>
    <row r="135" spans="4:7" ht="15" hidden="1">
      <c r="D135" s="262"/>
      <c r="F135" s="78"/>
      <c r="G135" s="4"/>
    </row>
    <row r="136" spans="4:7" ht="15" hidden="1">
      <c r="D136" s="262"/>
      <c r="F136" s="78"/>
      <c r="G136" s="4"/>
    </row>
    <row r="137" spans="2:7" ht="15" hidden="1">
      <c r="B137" s="292" t="s">
        <v>155</v>
      </c>
      <c r="D137" s="4"/>
      <c r="F137" s="78"/>
      <c r="G137" s="4"/>
    </row>
    <row r="138" spans="2:26" ht="30.75" hidden="1">
      <c r="B138" s="293" t="s">
        <v>156</v>
      </c>
      <c r="C138" s="294">
        <v>13010200</v>
      </c>
      <c r="D138" s="295">
        <f>D17</f>
        <v>0</v>
      </c>
      <c r="E138" s="295">
        <f aca="true" t="shared" si="42" ref="E138:X138">E17</f>
        <v>0</v>
      </c>
      <c r="F138" s="295">
        <f t="shared" si="42"/>
        <v>0</v>
      </c>
      <c r="G138" s="295">
        <f t="shared" si="42"/>
        <v>0</v>
      </c>
      <c r="H138" s="295">
        <f t="shared" si="42"/>
        <v>0</v>
      </c>
      <c r="I138" s="315">
        <f t="shared" si="42"/>
        <v>0</v>
      </c>
      <c r="J138" s="295">
        <f t="shared" si="42"/>
        <v>0</v>
      </c>
      <c r="K138" s="315">
        <f t="shared" si="42"/>
        <v>0</v>
      </c>
      <c r="L138" s="295">
        <f t="shared" si="42"/>
        <v>0</v>
      </c>
      <c r="M138" s="295">
        <f t="shared" si="42"/>
        <v>0</v>
      </c>
      <c r="N138" s="295">
        <f t="shared" si="42"/>
        <v>0</v>
      </c>
      <c r="O138" s="295">
        <f t="shared" si="42"/>
        <v>0.49</v>
      </c>
      <c r="P138" s="295">
        <f t="shared" si="42"/>
        <v>-0.49</v>
      </c>
      <c r="Q138" s="315">
        <f t="shared" si="42"/>
        <v>0</v>
      </c>
      <c r="R138" s="295">
        <f t="shared" si="42"/>
        <v>0</v>
      </c>
      <c r="S138" s="295">
        <f t="shared" si="42"/>
        <v>0</v>
      </c>
      <c r="T138" s="315" t="e">
        <f t="shared" si="42"/>
        <v>#DIV/0!</v>
      </c>
      <c r="U138" s="295">
        <f t="shared" si="42"/>
        <v>0</v>
      </c>
      <c r="V138" s="295">
        <f t="shared" si="42"/>
        <v>0</v>
      </c>
      <c r="W138" s="295">
        <f t="shared" si="42"/>
        <v>0</v>
      </c>
      <c r="X138" s="315">
        <f t="shared" si="42"/>
        <v>0</v>
      </c>
      <c r="Y138" s="336" t="e">
        <f>T138-Q138</f>
        <v>#DIV/0!</v>
      </c>
      <c r="Z138" s="163"/>
    </row>
    <row r="139" spans="2:26" ht="30.75" hidden="1">
      <c r="B139" s="297" t="s">
        <v>157</v>
      </c>
      <c r="C139" s="294">
        <v>13030200</v>
      </c>
      <c r="D139" s="295">
        <f>D18</f>
        <v>235.6</v>
      </c>
      <c r="E139" s="295">
        <f aca="true" t="shared" si="43" ref="E139:X139">E18</f>
        <v>235.6</v>
      </c>
      <c r="F139" s="295">
        <f t="shared" si="43"/>
        <v>120</v>
      </c>
      <c r="G139" s="295">
        <f t="shared" si="43"/>
        <v>194.24</v>
      </c>
      <c r="H139" s="295">
        <f t="shared" si="43"/>
        <v>74.24000000000001</v>
      </c>
      <c r="I139" s="315">
        <f t="shared" si="43"/>
        <v>1.6186666666666667</v>
      </c>
      <c r="J139" s="295">
        <f t="shared" si="43"/>
        <v>-41.359999999999985</v>
      </c>
      <c r="K139" s="315">
        <f t="shared" si="43"/>
        <v>82.44482173174873</v>
      </c>
      <c r="L139" s="295">
        <f t="shared" si="43"/>
        <v>0</v>
      </c>
      <c r="M139" s="295">
        <f t="shared" si="43"/>
        <v>0</v>
      </c>
      <c r="N139" s="295">
        <f t="shared" si="43"/>
        <v>0</v>
      </c>
      <c r="O139" s="295">
        <f t="shared" si="43"/>
        <v>220.59</v>
      </c>
      <c r="P139" s="295">
        <f t="shared" si="43"/>
        <v>15.009999999999991</v>
      </c>
      <c r="Q139" s="315">
        <f t="shared" si="43"/>
        <v>1.0680447889750215</v>
      </c>
      <c r="R139" s="295">
        <f t="shared" si="43"/>
        <v>0</v>
      </c>
      <c r="S139" s="295">
        <f t="shared" si="43"/>
        <v>194.24</v>
      </c>
      <c r="T139" s="315" t="e">
        <f t="shared" si="43"/>
        <v>#DIV/0!</v>
      </c>
      <c r="U139" s="295">
        <f t="shared" si="43"/>
        <v>120</v>
      </c>
      <c r="V139" s="295">
        <f t="shared" si="43"/>
        <v>194.24</v>
      </c>
      <c r="W139" s="295">
        <f t="shared" si="43"/>
        <v>74.24000000000001</v>
      </c>
      <c r="X139" s="315">
        <f t="shared" si="43"/>
        <v>1.6186666666666667</v>
      </c>
      <c r="Y139" s="336" t="e">
        <f aca="true" t="shared" si="44" ref="Y139:Y161">T139-Q139</f>
        <v>#DIV/0!</v>
      </c>
      <c r="Z139" s="163"/>
    </row>
    <row r="140" spans="2:26" ht="15" hidden="1">
      <c r="B140" s="298" t="s">
        <v>51</v>
      </c>
      <c r="C140" s="299">
        <v>21080500</v>
      </c>
      <c r="D140" s="300">
        <f>D56</f>
        <v>158</v>
      </c>
      <c r="E140" s="300">
        <f aca="true" t="shared" si="45" ref="E140:X140">E56</f>
        <v>158</v>
      </c>
      <c r="F140" s="300">
        <f t="shared" si="45"/>
        <v>14</v>
      </c>
      <c r="G140" s="300">
        <f t="shared" si="45"/>
        <v>13.23</v>
      </c>
      <c r="H140" s="300">
        <f t="shared" si="45"/>
        <v>-0.7699999999999996</v>
      </c>
      <c r="I140" s="332">
        <f t="shared" si="45"/>
        <v>0.9450000000000001</v>
      </c>
      <c r="J140" s="300">
        <f t="shared" si="45"/>
        <v>-144.77</v>
      </c>
      <c r="K140" s="332">
        <f t="shared" si="45"/>
        <v>0.08373417721518987</v>
      </c>
      <c r="L140" s="300">
        <f t="shared" si="45"/>
        <v>0</v>
      </c>
      <c r="M140" s="300">
        <f t="shared" si="45"/>
        <v>0</v>
      </c>
      <c r="N140" s="300">
        <f t="shared" si="45"/>
        <v>0</v>
      </c>
      <c r="O140" s="300">
        <f t="shared" si="45"/>
        <v>153.3</v>
      </c>
      <c r="P140" s="300">
        <f t="shared" si="45"/>
        <v>4.699999999999989</v>
      </c>
      <c r="Q140" s="332">
        <f t="shared" si="45"/>
        <v>1.030658838878017</v>
      </c>
      <c r="R140" s="300">
        <f t="shared" si="45"/>
        <v>57.08</v>
      </c>
      <c r="S140" s="300">
        <f t="shared" si="45"/>
        <v>-43.849999999999994</v>
      </c>
      <c r="T140" s="332">
        <f t="shared" si="45"/>
        <v>0.23177995795374914</v>
      </c>
      <c r="U140" s="300">
        <f t="shared" si="45"/>
        <v>14</v>
      </c>
      <c r="V140" s="300">
        <f t="shared" si="45"/>
        <v>13.23</v>
      </c>
      <c r="W140" s="300">
        <f t="shared" si="45"/>
        <v>-0.7699999999999996</v>
      </c>
      <c r="X140" s="315">
        <f t="shared" si="45"/>
        <v>0.9450000000000001</v>
      </c>
      <c r="Y140" s="336">
        <f t="shared" si="44"/>
        <v>-0.7988788809242677</v>
      </c>
      <c r="Z140" s="163"/>
    </row>
    <row r="141" spans="2:26" ht="30.75" hidden="1">
      <c r="B141" s="302" t="s">
        <v>34</v>
      </c>
      <c r="C141" s="303">
        <v>21080900</v>
      </c>
      <c r="D141" s="304">
        <f>D57</f>
        <v>13</v>
      </c>
      <c r="E141" s="304">
        <f aca="true" t="shared" si="46" ref="E141:X141">E57</f>
        <v>13</v>
      </c>
      <c r="F141" s="304">
        <f t="shared" si="46"/>
        <v>3</v>
      </c>
      <c r="G141" s="304">
        <f t="shared" si="46"/>
        <v>2.02</v>
      </c>
      <c r="H141" s="304">
        <f t="shared" si="46"/>
        <v>-0.98</v>
      </c>
      <c r="I141" s="333">
        <f t="shared" si="46"/>
        <v>0.6733333333333333</v>
      </c>
      <c r="J141" s="304">
        <f t="shared" si="46"/>
        <v>-10.98</v>
      </c>
      <c r="K141" s="333">
        <f t="shared" si="46"/>
        <v>0.1553846153846154</v>
      </c>
      <c r="L141" s="304">
        <f t="shared" si="46"/>
        <v>0</v>
      </c>
      <c r="M141" s="304">
        <f t="shared" si="46"/>
        <v>0</v>
      </c>
      <c r="N141" s="304">
        <f t="shared" si="46"/>
        <v>0</v>
      </c>
      <c r="O141" s="304">
        <f t="shared" si="46"/>
        <v>12.95</v>
      </c>
      <c r="P141" s="304">
        <f t="shared" si="46"/>
        <v>0.05000000000000071</v>
      </c>
      <c r="Q141" s="333">
        <f t="shared" si="46"/>
        <v>1.0038610038610039</v>
      </c>
      <c r="R141" s="304">
        <f t="shared" si="46"/>
        <v>2.03</v>
      </c>
      <c r="S141" s="304">
        <f t="shared" si="46"/>
        <v>-0.009999999999999787</v>
      </c>
      <c r="T141" s="333">
        <f t="shared" si="46"/>
        <v>0</v>
      </c>
      <c r="U141" s="304">
        <f t="shared" si="46"/>
        <v>1</v>
      </c>
      <c r="V141" s="304">
        <f t="shared" si="46"/>
        <v>0</v>
      </c>
      <c r="W141" s="304">
        <f t="shared" si="46"/>
        <v>-1</v>
      </c>
      <c r="X141" s="335">
        <f t="shared" si="46"/>
        <v>0</v>
      </c>
      <c r="Y141" s="336">
        <f t="shared" si="44"/>
        <v>-1.0038610038610039</v>
      </c>
      <c r="Z141" s="163"/>
    </row>
    <row r="142" spans="2:26" ht="15" hidden="1">
      <c r="B142" s="297" t="s">
        <v>16</v>
      </c>
      <c r="C142" s="294">
        <v>21081100</v>
      </c>
      <c r="D142" s="295">
        <f>D58</f>
        <v>744</v>
      </c>
      <c r="E142" s="295">
        <f aca="true" t="shared" si="47" ref="E142:X142">E58</f>
        <v>744</v>
      </c>
      <c r="F142" s="295">
        <f t="shared" si="47"/>
        <v>88.43</v>
      </c>
      <c r="G142" s="295">
        <f t="shared" si="47"/>
        <v>52.18</v>
      </c>
      <c r="H142" s="295">
        <f t="shared" si="47"/>
        <v>-36.25000000000001</v>
      </c>
      <c r="I142" s="315">
        <f t="shared" si="47"/>
        <v>0.5900712427909081</v>
      </c>
      <c r="J142" s="295">
        <f t="shared" si="47"/>
        <v>-691.82</v>
      </c>
      <c r="K142" s="315">
        <f t="shared" si="47"/>
        <v>0.07013440860215053</v>
      </c>
      <c r="L142" s="295">
        <f t="shared" si="47"/>
        <v>0</v>
      </c>
      <c r="M142" s="295">
        <f t="shared" si="47"/>
        <v>0</v>
      </c>
      <c r="N142" s="295">
        <f t="shared" si="47"/>
        <v>0</v>
      </c>
      <c r="O142" s="295">
        <f t="shared" si="47"/>
        <v>705.31</v>
      </c>
      <c r="P142" s="295">
        <f t="shared" si="47"/>
        <v>38.690000000000055</v>
      </c>
      <c r="Q142" s="315">
        <f t="shared" si="47"/>
        <v>1.0548553118486907</v>
      </c>
      <c r="R142" s="295">
        <f t="shared" si="47"/>
        <v>82.08</v>
      </c>
      <c r="S142" s="295">
        <f t="shared" si="47"/>
        <v>-29.9</v>
      </c>
      <c r="T142" s="315">
        <f t="shared" si="47"/>
        <v>0.6357212475633528</v>
      </c>
      <c r="U142" s="295">
        <f t="shared" si="47"/>
        <v>60.00000000000001</v>
      </c>
      <c r="V142" s="295">
        <f t="shared" si="47"/>
        <v>23.75</v>
      </c>
      <c r="W142" s="295">
        <f t="shared" si="47"/>
        <v>-36.25000000000001</v>
      </c>
      <c r="X142" s="315">
        <f t="shared" si="47"/>
        <v>0.39583333333333326</v>
      </c>
      <c r="Y142" s="336">
        <f t="shared" si="44"/>
        <v>-0.41913406428533795</v>
      </c>
      <c r="Z142" s="163"/>
    </row>
    <row r="143" spans="2:26" ht="46.5" hidden="1">
      <c r="B143" s="297" t="s">
        <v>67</v>
      </c>
      <c r="C143" s="294">
        <v>21081500</v>
      </c>
      <c r="D143" s="295">
        <f>D59</f>
        <v>115.5</v>
      </c>
      <c r="E143" s="295">
        <f aca="true" t="shared" si="48" ref="E143:X143">E59</f>
        <v>115.5</v>
      </c>
      <c r="F143" s="295">
        <f t="shared" si="48"/>
        <v>10</v>
      </c>
      <c r="G143" s="295">
        <f t="shared" si="48"/>
        <v>-11.58</v>
      </c>
      <c r="H143" s="295">
        <f t="shared" si="48"/>
        <v>-21.58</v>
      </c>
      <c r="I143" s="315">
        <f t="shared" si="48"/>
        <v>-1.158</v>
      </c>
      <c r="J143" s="295">
        <f t="shared" si="48"/>
        <v>-127.08</v>
      </c>
      <c r="K143" s="315">
        <f t="shared" si="48"/>
        <v>-0.10025974025974026</v>
      </c>
      <c r="L143" s="295">
        <f t="shared" si="48"/>
        <v>0</v>
      </c>
      <c r="M143" s="295">
        <f t="shared" si="48"/>
        <v>0</v>
      </c>
      <c r="N143" s="295">
        <f t="shared" si="48"/>
        <v>0</v>
      </c>
      <c r="O143" s="295">
        <f t="shared" si="48"/>
        <v>114.3</v>
      </c>
      <c r="P143" s="295">
        <f t="shared" si="48"/>
        <v>1.2000000000000028</v>
      </c>
      <c r="Q143" s="315">
        <f t="shared" si="48"/>
        <v>1.010498687664042</v>
      </c>
      <c r="R143" s="295">
        <f t="shared" si="48"/>
        <v>0</v>
      </c>
      <c r="S143" s="295">
        <f t="shared" si="48"/>
        <v>-11.58</v>
      </c>
      <c r="T143" s="315" t="e">
        <f t="shared" si="48"/>
        <v>#DIV/0!</v>
      </c>
      <c r="U143" s="295">
        <f t="shared" si="48"/>
        <v>10</v>
      </c>
      <c r="V143" s="295">
        <f t="shared" si="48"/>
        <v>-5.03</v>
      </c>
      <c r="W143" s="295">
        <f t="shared" si="48"/>
        <v>-15.030000000000001</v>
      </c>
      <c r="X143" s="315">
        <f t="shared" si="48"/>
        <v>-0.503</v>
      </c>
      <c r="Y143" s="336" t="e">
        <f t="shared" si="44"/>
        <v>#DIV/0!</v>
      </c>
      <c r="Z143" s="163"/>
    </row>
    <row r="144" spans="2:26" ht="46.5" hidden="1">
      <c r="B144" s="297" t="s">
        <v>17</v>
      </c>
      <c r="C144" s="294" t="s">
        <v>18</v>
      </c>
      <c r="D144" s="295">
        <f>D71</f>
        <v>3</v>
      </c>
      <c r="E144" s="295">
        <f aca="true" t="shared" si="49" ref="E144:X144">E71</f>
        <v>3</v>
      </c>
      <c r="F144" s="295">
        <f t="shared" si="49"/>
        <v>1.5</v>
      </c>
      <c r="G144" s="295">
        <f t="shared" si="49"/>
        <v>0</v>
      </c>
      <c r="H144" s="295">
        <f t="shared" si="49"/>
        <v>-1.5</v>
      </c>
      <c r="I144" s="315">
        <f t="shared" si="49"/>
        <v>0</v>
      </c>
      <c r="J144" s="295">
        <f t="shared" si="49"/>
        <v>-3</v>
      </c>
      <c r="K144" s="315">
        <f t="shared" si="49"/>
        <v>0</v>
      </c>
      <c r="L144" s="295">
        <f t="shared" si="49"/>
        <v>0</v>
      </c>
      <c r="M144" s="295">
        <f t="shared" si="49"/>
        <v>0</v>
      </c>
      <c r="N144" s="295">
        <f t="shared" si="49"/>
        <v>0</v>
      </c>
      <c r="O144" s="295">
        <f t="shared" si="49"/>
        <v>2.04</v>
      </c>
      <c r="P144" s="295">
        <f t="shared" si="49"/>
        <v>0.96</v>
      </c>
      <c r="Q144" s="315">
        <f t="shared" si="49"/>
        <v>1.4705882352941175</v>
      </c>
      <c r="R144" s="295">
        <f t="shared" si="49"/>
        <v>1.67</v>
      </c>
      <c r="S144" s="295">
        <f t="shared" si="49"/>
        <v>-1.67</v>
      </c>
      <c r="T144" s="315">
        <f t="shared" si="49"/>
        <v>0</v>
      </c>
      <c r="U144" s="295">
        <f t="shared" si="49"/>
        <v>1.5</v>
      </c>
      <c r="V144" s="295">
        <f t="shared" si="49"/>
        <v>0</v>
      </c>
      <c r="W144" s="295">
        <f t="shared" si="49"/>
        <v>-1.5</v>
      </c>
      <c r="X144" s="315">
        <f t="shared" si="49"/>
        <v>0</v>
      </c>
      <c r="Y144" s="336">
        <f t="shared" si="44"/>
        <v>-1.4705882352941175</v>
      </c>
      <c r="Z144" s="163"/>
    </row>
    <row r="145" spans="2:26" ht="30.75" hidden="1">
      <c r="B145" s="306" t="s">
        <v>39</v>
      </c>
      <c r="C145" s="294">
        <v>31010200</v>
      </c>
      <c r="D145" s="307">
        <f>D77</f>
        <v>35</v>
      </c>
      <c r="E145" s="307">
        <f aca="true" t="shared" si="50" ref="E145:X145">E77</f>
        <v>35</v>
      </c>
      <c r="F145" s="307">
        <f t="shared" si="50"/>
        <v>6.67</v>
      </c>
      <c r="G145" s="307">
        <f t="shared" si="50"/>
        <v>4.74</v>
      </c>
      <c r="H145" s="307">
        <f t="shared" si="50"/>
        <v>-1.9299999999999997</v>
      </c>
      <c r="I145" s="334">
        <f t="shared" si="50"/>
        <v>0.7106446776611695</v>
      </c>
      <c r="J145" s="307">
        <f t="shared" si="50"/>
        <v>-30.259999999999998</v>
      </c>
      <c r="K145" s="334">
        <f t="shared" si="50"/>
        <v>0.13542857142857143</v>
      </c>
      <c r="L145" s="307">
        <f t="shared" si="50"/>
        <v>0</v>
      </c>
      <c r="M145" s="307">
        <f t="shared" si="50"/>
        <v>0</v>
      </c>
      <c r="N145" s="307">
        <f t="shared" si="50"/>
        <v>0</v>
      </c>
      <c r="O145" s="307">
        <f t="shared" si="50"/>
        <v>34.22</v>
      </c>
      <c r="P145" s="307">
        <f t="shared" si="50"/>
        <v>0.7800000000000011</v>
      </c>
      <c r="Q145" s="334">
        <f t="shared" si="50"/>
        <v>1.0227936879018118</v>
      </c>
      <c r="R145" s="307">
        <f t="shared" si="50"/>
        <v>8.6</v>
      </c>
      <c r="S145" s="307">
        <f t="shared" si="50"/>
        <v>-3.8599999999999994</v>
      </c>
      <c r="T145" s="334">
        <f t="shared" si="50"/>
        <v>0.5511627906976745</v>
      </c>
      <c r="U145" s="307">
        <f t="shared" si="50"/>
        <v>2.9</v>
      </c>
      <c r="V145" s="307">
        <f t="shared" si="50"/>
        <v>0.9700000000000002</v>
      </c>
      <c r="W145" s="307">
        <f t="shared" si="50"/>
        <v>-1.9299999999999997</v>
      </c>
      <c r="X145" s="334">
        <f t="shared" si="50"/>
        <v>0.3344827586206897</v>
      </c>
      <c r="Y145" s="336">
        <f t="shared" si="44"/>
        <v>-0.4716308972041373</v>
      </c>
      <c r="Z145" s="163"/>
    </row>
    <row r="146" spans="2:26" ht="30.75" hidden="1">
      <c r="B146" s="306" t="s">
        <v>49</v>
      </c>
      <c r="C146" s="294">
        <v>31020000</v>
      </c>
      <c r="D146" s="307">
        <f>D78</f>
        <v>0</v>
      </c>
      <c r="E146" s="307">
        <f aca="true" t="shared" si="51" ref="E146:X146">E78</f>
        <v>0</v>
      </c>
      <c r="F146" s="307">
        <f t="shared" si="51"/>
        <v>0</v>
      </c>
      <c r="G146" s="307">
        <f t="shared" si="51"/>
        <v>0.11</v>
      </c>
      <c r="H146" s="307">
        <f t="shared" si="51"/>
        <v>0.11</v>
      </c>
      <c r="I146" s="334" t="e">
        <f t="shared" si="51"/>
        <v>#DIV/0!</v>
      </c>
      <c r="J146" s="307">
        <f t="shared" si="51"/>
        <v>0.11</v>
      </c>
      <c r="K146" s="334">
        <f t="shared" si="51"/>
        <v>0</v>
      </c>
      <c r="L146" s="307">
        <f t="shared" si="51"/>
        <v>0</v>
      </c>
      <c r="M146" s="307">
        <f t="shared" si="51"/>
        <v>0</v>
      </c>
      <c r="N146" s="307">
        <f t="shared" si="51"/>
        <v>0</v>
      </c>
      <c r="O146" s="307">
        <f t="shared" si="51"/>
        <v>-4.86</v>
      </c>
      <c r="P146" s="307">
        <f t="shared" si="51"/>
        <v>4.86</v>
      </c>
      <c r="Q146" s="334">
        <f t="shared" si="51"/>
        <v>0</v>
      </c>
      <c r="R146" s="307">
        <f t="shared" si="51"/>
        <v>-5.33</v>
      </c>
      <c r="S146" s="307">
        <f t="shared" si="51"/>
        <v>5.44</v>
      </c>
      <c r="T146" s="334">
        <f t="shared" si="51"/>
        <v>-0.020637898686679174</v>
      </c>
      <c r="U146" s="307">
        <f t="shared" si="51"/>
        <v>0</v>
      </c>
      <c r="V146" s="307">
        <f t="shared" si="51"/>
        <v>0.11</v>
      </c>
      <c r="W146" s="307">
        <f t="shared" si="51"/>
        <v>0.11</v>
      </c>
      <c r="X146" s="334">
        <f t="shared" si="51"/>
        <v>0</v>
      </c>
      <c r="Y146" s="336">
        <f t="shared" si="44"/>
        <v>-0.020637898686679174</v>
      </c>
      <c r="Z146" s="163"/>
    </row>
    <row r="147" spans="4:26" ht="15" hidden="1">
      <c r="D147" s="311">
        <f>SUM(D138:D146)</f>
        <v>1304.1</v>
      </c>
      <c r="E147" s="311">
        <f>SUM(E138:E146)</f>
        <v>1304.1</v>
      </c>
      <c r="F147" s="311">
        <f>SUM(F138:F146)</f>
        <v>243.6</v>
      </c>
      <c r="G147" s="311">
        <f>SUM(G138:G146)</f>
        <v>254.94000000000003</v>
      </c>
      <c r="H147" s="311">
        <f>SUM(H138:H146)</f>
        <v>11.340000000000003</v>
      </c>
      <c r="I147" s="189">
        <f>G147/F147</f>
        <v>1.0465517241379312</v>
      </c>
      <c r="J147" s="311">
        <f>G147-E147</f>
        <v>-1049.1599999999999</v>
      </c>
      <c r="K147" s="331">
        <f>G147/E147</f>
        <v>0.1954911433172303</v>
      </c>
      <c r="O147" s="311">
        <f>SUM(O138:O146)</f>
        <v>1238.34</v>
      </c>
      <c r="P147" s="311">
        <f>SUM(P138:P146)</f>
        <v>65.76000000000005</v>
      </c>
      <c r="Q147" s="189">
        <f>E147/O147</f>
        <v>1.053103348030428</v>
      </c>
      <c r="R147" s="311">
        <f>SUM(R138:R146)</f>
        <v>146.12999999999997</v>
      </c>
      <c r="S147" s="311">
        <f>SUM(S138:S146)</f>
        <v>108.81000000000002</v>
      </c>
      <c r="T147" s="189">
        <f>G147/R147</f>
        <v>1.7446109628413062</v>
      </c>
      <c r="U147" s="311">
        <f>SUM(U138:U146)</f>
        <v>209.4</v>
      </c>
      <c r="V147" s="311">
        <f>SUM(V138:V146)</f>
        <v>227.27</v>
      </c>
      <c r="W147" s="311">
        <f>SUM(W138:W146)</f>
        <v>17.870000000000005</v>
      </c>
      <c r="X147" s="189">
        <f>V147/U147</f>
        <v>1.0853390639923592</v>
      </c>
      <c r="Y147" s="189">
        <f t="shared" si="44"/>
        <v>0.6915076148108783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12" t="s">
        <v>158</v>
      </c>
      <c r="D149" s="4"/>
      <c r="F149" s="78"/>
      <c r="G149" s="4"/>
      <c r="Y149" s="189"/>
    </row>
    <row r="150" spans="2:25" ht="30.75" hidden="1">
      <c r="B150" s="313" t="s">
        <v>89</v>
      </c>
      <c r="C150" s="314">
        <v>22010300</v>
      </c>
      <c r="D150" s="295">
        <f>D60</f>
        <v>1284</v>
      </c>
      <c r="E150" s="295">
        <f aca="true" t="shared" si="52" ref="E150:X150">E60</f>
        <v>1284</v>
      </c>
      <c r="F150" s="295">
        <f t="shared" si="52"/>
        <v>184</v>
      </c>
      <c r="G150" s="295">
        <f t="shared" si="52"/>
        <v>177.19</v>
      </c>
      <c r="H150" s="295">
        <f t="shared" si="52"/>
        <v>-6.810000000000002</v>
      </c>
      <c r="I150" s="315">
        <f t="shared" si="52"/>
        <v>0.9629891304347826</v>
      </c>
      <c r="J150" s="295">
        <f t="shared" si="52"/>
        <v>-1106.81</v>
      </c>
      <c r="K150" s="315">
        <f t="shared" si="52"/>
        <v>0.13799844236760125</v>
      </c>
      <c r="L150" s="295">
        <f t="shared" si="52"/>
        <v>0</v>
      </c>
      <c r="M150" s="295">
        <f t="shared" si="52"/>
        <v>0</v>
      </c>
      <c r="N150" s="295">
        <f t="shared" si="52"/>
        <v>0</v>
      </c>
      <c r="O150" s="295">
        <f t="shared" si="52"/>
        <v>1205.14</v>
      </c>
      <c r="P150" s="295">
        <f t="shared" si="52"/>
        <v>78.8599999999999</v>
      </c>
      <c r="Q150" s="315">
        <f t="shared" si="52"/>
        <v>1.0654363808354215</v>
      </c>
      <c r="R150" s="295">
        <f t="shared" si="52"/>
        <v>192.39</v>
      </c>
      <c r="S150" s="295">
        <f t="shared" si="52"/>
        <v>-15.199999999999989</v>
      </c>
      <c r="T150" s="315">
        <f t="shared" si="52"/>
        <v>0.920993814647331</v>
      </c>
      <c r="U150" s="295">
        <f t="shared" si="52"/>
        <v>94.81</v>
      </c>
      <c r="V150" s="295">
        <f t="shared" si="52"/>
        <v>88</v>
      </c>
      <c r="W150" s="295">
        <f t="shared" si="52"/>
        <v>-6.810000000000002</v>
      </c>
      <c r="X150" s="315">
        <f t="shared" si="52"/>
        <v>0.9281721337411665</v>
      </c>
      <c r="Y150" s="336">
        <f t="shared" si="44"/>
        <v>-0.14444256618809048</v>
      </c>
    </row>
    <row r="151" spans="2:25" ht="15" hidden="1">
      <c r="B151" s="313" t="s">
        <v>106</v>
      </c>
      <c r="C151" s="314">
        <v>22010200</v>
      </c>
      <c r="D151" s="295">
        <f>D61</f>
        <v>0</v>
      </c>
      <c r="E151" s="295">
        <f aca="true" t="shared" si="53" ref="E151:X151">E61</f>
        <v>0</v>
      </c>
      <c r="F151" s="295">
        <f t="shared" si="53"/>
        <v>0</v>
      </c>
      <c r="G151" s="295">
        <f t="shared" si="53"/>
        <v>0</v>
      </c>
      <c r="H151" s="295">
        <f t="shared" si="53"/>
        <v>0</v>
      </c>
      <c r="I151" s="315" t="e">
        <f t="shared" si="53"/>
        <v>#DIV/0!</v>
      </c>
      <c r="J151" s="295">
        <f t="shared" si="53"/>
        <v>0</v>
      </c>
      <c r="K151" s="315" t="e">
        <f t="shared" si="53"/>
        <v>#DIV/0!</v>
      </c>
      <c r="L151" s="295">
        <f t="shared" si="53"/>
        <v>0</v>
      </c>
      <c r="M151" s="295">
        <f t="shared" si="53"/>
        <v>0</v>
      </c>
      <c r="N151" s="295">
        <f t="shared" si="53"/>
        <v>0</v>
      </c>
      <c r="O151" s="295">
        <f t="shared" si="53"/>
        <v>23.38</v>
      </c>
      <c r="P151" s="295">
        <f t="shared" si="53"/>
        <v>-23.38</v>
      </c>
      <c r="Q151" s="315">
        <f t="shared" si="53"/>
        <v>0</v>
      </c>
      <c r="R151" s="295">
        <f t="shared" si="53"/>
        <v>0</v>
      </c>
      <c r="S151" s="295">
        <f t="shared" si="53"/>
        <v>0</v>
      </c>
      <c r="T151" s="315">
        <f t="shared" si="53"/>
        <v>0</v>
      </c>
      <c r="U151" s="295">
        <f t="shared" si="53"/>
        <v>0</v>
      </c>
      <c r="V151" s="295">
        <f t="shared" si="53"/>
        <v>0</v>
      </c>
      <c r="W151" s="295">
        <f t="shared" si="53"/>
        <v>0</v>
      </c>
      <c r="X151" s="315" t="e">
        <f t="shared" si="53"/>
        <v>#DIV/0!</v>
      </c>
      <c r="Y151" s="336">
        <f t="shared" si="44"/>
        <v>0</v>
      </c>
    </row>
    <row r="152" spans="2:25" ht="15" hidden="1">
      <c r="B152" s="316" t="s">
        <v>65</v>
      </c>
      <c r="C152" s="317">
        <v>22012500</v>
      </c>
      <c r="D152" s="318">
        <f>D62</f>
        <v>21260</v>
      </c>
      <c r="E152" s="318">
        <f aca="true" t="shared" si="54" ref="E152:X152">E62</f>
        <v>21260</v>
      </c>
      <c r="F152" s="318">
        <f t="shared" si="54"/>
        <v>3890</v>
      </c>
      <c r="G152" s="318">
        <f t="shared" si="54"/>
        <v>3955.42</v>
      </c>
      <c r="H152" s="318">
        <f t="shared" si="54"/>
        <v>65.42000000000007</v>
      </c>
      <c r="I152" s="319">
        <f t="shared" si="54"/>
        <v>1.0168174807197943</v>
      </c>
      <c r="J152" s="318">
        <f t="shared" si="54"/>
        <v>-17304.58</v>
      </c>
      <c r="K152" s="319">
        <f t="shared" si="54"/>
        <v>0.18604985888993414</v>
      </c>
      <c r="L152" s="318">
        <f t="shared" si="54"/>
        <v>0</v>
      </c>
      <c r="M152" s="318">
        <f t="shared" si="54"/>
        <v>0</v>
      </c>
      <c r="N152" s="318">
        <f t="shared" si="54"/>
        <v>0</v>
      </c>
      <c r="O152" s="318">
        <f t="shared" si="54"/>
        <v>20110.14</v>
      </c>
      <c r="P152" s="318">
        <f t="shared" si="54"/>
        <v>1149.8600000000006</v>
      </c>
      <c r="Q152" s="319">
        <f t="shared" si="54"/>
        <v>1.0571781200926498</v>
      </c>
      <c r="R152" s="318">
        <f t="shared" si="54"/>
        <v>2143.72</v>
      </c>
      <c r="S152" s="318">
        <f t="shared" si="54"/>
        <v>1811.7000000000003</v>
      </c>
      <c r="T152" s="319">
        <f t="shared" si="54"/>
        <v>1.8451196984680838</v>
      </c>
      <c r="U152" s="318">
        <f t="shared" si="54"/>
        <v>2000</v>
      </c>
      <c r="V152" s="318">
        <f t="shared" si="54"/>
        <v>2061.32</v>
      </c>
      <c r="W152" s="318">
        <f t="shared" si="54"/>
        <v>61.320000000000164</v>
      </c>
      <c r="X152" s="319">
        <f t="shared" si="54"/>
        <v>1.0306600000000001</v>
      </c>
      <c r="Y152" s="336">
        <f t="shared" si="44"/>
        <v>0.787941578375434</v>
      </c>
    </row>
    <row r="153" spans="2:25" ht="30.75" hidden="1">
      <c r="B153" s="316" t="s">
        <v>86</v>
      </c>
      <c r="C153" s="317">
        <v>22012600</v>
      </c>
      <c r="D153" s="318">
        <f>D63</f>
        <v>767</v>
      </c>
      <c r="E153" s="318">
        <f aca="true" t="shared" si="55" ref="E153:X153">E63</f>
        <v>767</v>
      </c>
      <c r="F153" s="318">
        <f t="shared" si="55"/>
        <v>121</v>
      </c>
      <c r="G153" s="318">
        <f t="shared" si="55"/>
        <v>121.69</v>
      </c>
      <c r="H153" s="318">
        <f t="shared" si="55"/>
        <v>0.6899999999999977</v>
      </c>
      <c r="I153" s="319">
        <f t="shared" si="55"/>
        <v>1.005702479338843</v>
      </c>
      <c r="J153" s="318">
        <f t="shared" si="55"/>
        <v>-645.31</v>
      </c>
      <c r="K153" s="319">
        <f t="shared" si="55"/>
        <v>0.15865710560625815</v>
      </c>
      <c r="L153" s="318">
        <f t="shared" si="55"/>
        <v>0</v>
      </c>
      <c r="M153" s="318">
        <f t="shared" si="55"/>
        <v>0</v>
      </c>
      <c r="N153" s="318">
        <f t="shared" si="55"/>
        <v>0</v>
      </c>
      <c r="O153" s="318">
        <f t="shared" si="55"/>
        <v>710.04</v>
      </c>
      <c r="P153" s="318">
        <f t="shared" si="55"/>
        <v>56.960000000000036</v>
      </c>
      <c r="Q153" s="319">
        <f t="shared" si="55"/>
        <v>1.0802208326291478</v>
      </c>
      <c r="R153" s="318">
        <f t="shared" si="55"/>
        <v>90.44</v>
      </c>
      <c r="S153" s="318">
        <f t="shared" si="55"/>
        <v>31.25</v>
      </c>
      <c r="T153" s="319">
        <f t="shared" si="55"/>
        <v>1.345532950022114</v>
      </c>
      <c r="U153" s="318">
        <f t="shared" si="55"/>
        <v>64</v>
      </c>
      <c r="V153" s="318">
        <f t="shared" si="55"/>
        <v>62.32</v>
      </c>
      <c r="W153" s="318">
        <f t="shared" si="55"/>
        <v>-1.6799999999999997</v>
      </c>
      <c r="X153" s="319">
        <f t="shared" si="55"/>
        <v>0.97375</v>
      </c>
      <c r="Y153" s="336">
        <f t="shared" si="44"/>
        <v>0.26531211739296623</v>
      </c>
    </row>
    <row r="154" spans="2:25" ht="30.75" hidden="1">
      <c r="B154" s="316" t="s">
        <v>90</v>
      </c>
      <c r="C154" s="317">
        <v>22012900</v>
      </c>
      <c r="D154" s="318">
        <f>D64</f>
        <v>44</v>
      </c>
      <c r="E154" s="318">
        <f aca="true" t="shared" si="56" ref="E154:X154">E64</f>
        <v>44</v>
      </c>
      <c r="F154" s="318">
        <f t="shared" si="56"/>
        <v>4</v>
      </c>
      <c r="G154" s="318">
        <f t="shared" si="56"/>
        <v>6.7</v>
      </c>
      <c r="H154" s="318">
        <f t="shared" si="56"/>
        <v>2.7</v>
      </c>
      <c r="I154" s="319">
        <f t="shared" si="56"/>
        <v>1.675</v>
      </c>
      <c r="J154" s="318">
        <f t="shared" si="56"/>
        <v>-37.3</v>
      </c>
      <c r="K154" s="319">
        <f t="shared" si="56"/>
        <v>0.15227272727272728</v>
      </c>
      <c r="L154" s="318">
        <f t="shared" si="56"/>
        <v>0</v>
      </c>
      <c r="M154" s="318">
        <f t="shared" si="56"/>
        <v>0</v>
      </c>
      <c r="N154" s="318">
        <f t="shared" si="56"/>
        <v>0</v>
      </c>
      <c r="O154" s="318">
        <f t="shared" si="56"/>
        <v>41.44</v>
      </c>
      <c r="P154" s="318">
        <f t="shared" si="56"/>
        <v>2.5600000000000023</v>
      </c>
      <c r="Q154" s="319">
        <f t="shared" si="56"/>
        <v>1.0617760617760619</v>
      </c>
      <c r="R154" s="318">
        <f t="shared" si="56"/>
        <v>0</v>
      </c>
      <c r="S154" s="318">
        <f t="shared" si="56"/>
        <v>6.7</v>
      </c>
      <c r="T154" s="319" t="e">
        <f t="shared" si="56"/>
        <v>#DIV/0!</v>
      </c>
      <c r="U154" s="318">
        <f t="shared" si="56"/>
        <v>3</v>
      </c>
      <c r="V154" s="318">
        <f t="shared" si="56"/>
        <v>5.640000000000001</v>
      </c>
      <c r="W154" s="318">
        <f t="shared" si="56"/>
        <v>2.6400000000000006</v>
      </c>
      <c r="X154" s="319">
        <f t="shared" si="56"/>
        <v>1.8800000000000001</v>
      </c>
      <c r="Y154" s="336" t="e">
        <f t="shared" si="44"/>
        <v>#DIV/0!</v>
      </c>
    </row>
    <row r="155" spans="2:25" ht="15" hidden="1">
      <c r="B155" s="312" t="s">
        <v>158</v>
      </c>
      <c r="C155" s="320">
        <v>22010000</v>
      </c>
      <c r="D155" s="311">
        <f>SUM(D150:D154)</f>
        <v>23355</v>
      </c>
      <c r="E155" s="311">
        <f aca="true" t="shared" si="57" ref="E155:W155">SUM(E150:E154)</f>
        <v>23355</v>
      </c>
      <c r="F155" s="311">
        <f t="shared" si="57"/>
        <v>4199</v>
      </c>
      <c r="G155" s="311">
        <f t="shared" si="57"/>
        <v>4260.999999999999</v>
      </c>
      <c r="H155" s="311">
        <f t="shared" si="57"/>
        <v>62.00000000000007</v>
      </c>
      <c r="I155" s="189">
        <f>G155/F155</f>
        <v>1.0147654203381755</v>
      </c>
      <c r="J155" s="311">
        <f t="shared" si="57"/>
        <v>-19094.000000000004</v>
      </c>
      <c r="K155" s="189">
        <f>G155/E155</f>
        <v>0.182444872618283</v>
      </c>
      <c r="L155" s="311">
        <f t="shared" si="57"/>
        <v>0</v>
      </c>
      <c r="M155" s="311">
        <f t="shared" si="57"/>
        <v>0</v>
      </c>
      <c r="N155" s="311">
        <f t="shared" si="57"/>
        <v>0</v>
      </c>
      <c r="O155" s="311">
        <f t="shared" si="57"/>
        <v>22090.14</v>
      </c>
      <c r="P155" s="311">
        <f t="shared" si="57"/>
        <v>1264.8600000000006</v>
      </c>
      <c r="Q155" s="189">
        <f>E155/O155</f>
        <v>1.0572590304995804</v>
      </c>
      <c r="R155" s="311">
        <f t="shared" si="57"/>
        <v>2426.5499999999997</v>
      </c>
      <c r="S155" s="311">
        <f t="shared" si="57"/>
        <v>1834.4500000000003</v>
      </c>
      <c r="T155" s="189">
        <f>G155/R155</f>
        <v>1.7559910160515957</v>
      </c>
      <c r="U155" s="311">
        <f t="shared" si="57"/>
        <v>2161.81</v>
      </c>
      <c r="V155" s="311">
        <f t="shared" si="57"/>
        <v>2217.28</v>
      </c>
      <c r="W155" s="311">
        <f t="shared" si="57"/>
        <v>55.47000000000016</v>
      </c>
      <c r="X155" s="189">
        <f>V155/U155</f>
        <v>1.025659054218456</v>
      </c>
      <c r="Y155" s="189">
        <f t="shared" si="44"/>
        <v>0.6987319855520153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12" t="s">
        <v>159</v>
      </c>
      <c r="D158" s="4"/>
      <c r="F158" s="78"/>
      <c r="G158" s="4"/>
      <c r="Y158" s="189"/>
    </row>
    <row r="159" spans="2:25" ht="15" hidden="1">
      <c r="B159" s="321" t="s">
        <v>13</v>
      </c>
      <c r="C159" s="294" t="s">
        <v>19</v>
      </c>
      <c r="D159" s="310">
        <f>D72</f>
        <v>8170</v>
      </c>
      <c r="E159" s="310">
        <f aca="true" t="shared" si="58" ref="E159:X159">E72</f>
        <v>8170</v>
      </c>
      <c r="F159" s="310">
        <f t="shared" si="58"/>
        <v>1248.65</v>
      </c>
      <c r="G159" s="310">
        <f t="shared" si="58"/>
        <v>1072.15</v>
      </c>
      <c r="H159" s="310">
        <f t="shared" si="58"/>
        <v>-176.5</v>
      </c>
      <c r="I159" s="309">
        <f t="shared" si="58"/>
        <v>0.8586473391262563</v>
      </c>
      <c r="J159" s="310">
        <f t="shared" si="58"/>
        <v>-7097.85</v>
      </c>
      <c r="K159" s="309">
        <f t="shared" si="58"/>
        <v>0.13123011015911873</v>
      </c>
      <c r="L159" s="310">
        <f t="shared" si="58"/>
        <v>0</v>
      </c>
      <c r="M159" s="310">
        <f t="shared" si="58"/>
        <v>0</v>
      </c>
      <c r="N159" s="310">
        <f t="shared" si="58"/>
        <v>0</v>
      </c>
      <c r="O159" s="310">
        <f t="shared" si="58"/>
        <v>8086.92</v>
      </c>
      <c r="P159" s="310">
        <f t="shared" si="58"/>
        <v>83.07999999999993</v>
      </c>
      <c r="Q159" s="309">
        <f t="shared" si="58"/>
        <v>1.0102733797292418</v>
      </c>
      <c r="R159" s="310">
        <f t="shared" si="58"/>
        <v>2711.43</v>
      </c>
      <c r="S159" s="310">
        <f t="shared" si="58"/>
        <v>-1639.2799999999997</v>
      </c>
      <c r="T159" s="309">
        <f t="shared" si="58"/>
        <v>0.3954186536255777</v>
      </c>
      <c r="U159" s="310">
        <f t="shared" si="58"/>
        <v>680.0000000000001</v>
      </c>
      <c r="V159" s="310">
        <f t="shared" si="58"/>
        <v>503.5000000000001</v>
      </c>
      <c r="W159" s="310">
        <f t="shared" si="58"/>
        <v>-176.5</v>
      </c>
      <c r="X159" s="309">
        <f t="shared" si="58"/>
        <v>0.7404411764705883</v>
      </c>
      <c r="Y159" s="189">
        <f t="shared" si="44"/>
        <v>-0.6148547261036641</v>
      </c>
    </row>
    <row r="160" spans="2:25" ht="46.5" hidden="1">
      <c r="B160" s="321" t="s">
        <v>38</v>
      </c>
      <c r="C160" s="294">
        <v>24061900</v>
      </c>
      <c r="D160" s="310">
        <f>D76</f>
        <v>174.4</v>
      </c>
      <c r="E160" s="310">
        <f aca="true" t="shared" si="59" ref="E160:X160">E76</f>
        <v>174.4</v>
      </c>
      <c r="F160" s="310">
        <f t="shared" si="59"/>
        <v>0</v>
      </c>
      <c r="G160" s="310">
        <f t="shared" si="59"/>
        <v>0</v>
      </c>
      <c r="H160" s="310">
        <f t="shared" si="59"/>
        <v>0</v>
      </c>
      <c r="I160" s="309" t="e">
        <f t="shared" si="59"/>
        <v>#DIV/0!</v>
      </c>
      <c r="J160" s="310">
        <f t="shared" si="59"/>
        <v>-174.4</v>
      </c>
      <c r="K160" s="309">
        <f t="shared" si="59"/>
        <v>0</v>
      </c>
      <c r="L160" s="310">
        <f t="shared" si="59"/>
        <v>0</v>
      </c>
      <c r="M160" s="310">
        <f t="shared" si="59"/>
        <v>0</v>
      </c>
      <c r="N160" s="310">
        <f t="shared" si="59"/>
        <v>0</v>
      </c>
      <c r="O160" s="310">
        <f t="shared" si="59"/>
        <v>142.18</v>
      </c>
      <c r="P160" s="310">
        <f t="shared" si="59"/>
        <v>32.22</v>
      </c>
      <c r="Q160" s="309">
        <f t="shared" si="59"/>
        <v>1.2266141510761006</v>
      </c>
      <c r="R160" s="310">
        <f t="shared" si="59"/>
        <v>32.89</v>
      </c>
      <c r="S160" s="310">
        <f t="shared" si="59"/>
        <v>-32.89</v>
      </c>
      <c r="T160" s="309">
        <f t="shared" si="59"/>
        <v>0</v>
      </c>
      <c r="U160" s="310">
        <f t="shared" si="59"/>
        <v>0</v>
      </c>
      <c r="V160" s="310">
        <f t="shared" si="59"/>
        <v>0</v>
      </c>
      <c r="W160" s="310">
        <f t="shared" si="59"/>
        <v>0</v>
      </c>
      <c r="X160" s="309" t="e">
        <f t="shared" si="59"/>
        <v>#DIV/0!</v>
      </c>
      <c r="Y160" s="189">
        <f t="shared" si="44"/>
        <v>-1.2266141510761006</v>
      </c>
    </row>
    <row r="161" spans="2:25" ht="15" hidden="1">
      <c r="B161" s="312" t="s">
        <v>159</v>
      </c>
      <c r="C161" s="322">
        <v>24060000</v>
      </c>
      <c r="D161" s="311">
        <f>SUM(D159:D160)</f>
        <v>8344.4</v>
      </c>
      <c r="E161" s="311">
        <f aca="true" t="shared" si="60" ref="E161:W161">SUM(E159:E160)</f>
        <v>8344.4</v>
      </c>
      <c r="F161" s="311">
        <f t="shared" si="60"/>
        <v>1248.65</v>
      </c>
      <c r="G161" s="311">
        <f t="shared" si="60"/>
        <v>1072.15</v>
      </c>
      <c r="H161" s="311">
        <f t="shared" si="60"/>
        <v>-176.5</v>
      </c>
      <c r="I161" s="189">
        <f>G161/F161</f>
        <v>0.8586473391262563</v>
      </c>
      <c r="J161" s="311">
        <f t="shared" si="60"/>
        <v>-7272.25</v>
      </c>
      <c r="K161" s="189">
        <f>G161/E161</f>
        <v>0.12848736877426778</v>
      </c>
      <c r="L161" s="311">
        <f t="shared" si="60"/>
        <v>0</v>
      </c>
      <c r="M161" s="311">
        <f t="shared" si="60"/>
        <v>0</v>
      </c>
      <c r="N161" s="311">
        <f t="shared" si="60"/>
        <v>0</v>
      </c>
      <c r="O161" s="311">
        <f t="shared" si="60"/>
        <v>8229.1</v>
      </c>
      <c r="P161" s="311">
        <f t="shared" si="60"/>
        <v>115.29999999999993</v>
      </c>
      <c r="Q161" s="189">
        <f>E161/O161</f>
        <v>1.0140112527493892</v>
      </c>
      <c r="R161" s="311">
        <f t="shared" si="60"/>
        <v>2744.3199999999997</v>
      </c>
      <c r="S161" s="311">
        <f t="shared" si="60"/>
        <v>-1672.1699999999998</v>
      </c>
      <c r="T161" s="189">
        <f>G161/R161</f>
        <v>0.3906796583488807</v>
      </c>
      <c r="U161" s="311">
        <f t="shared" si="60"/>
        <v>680.0000000000001</v>
      </c>
      <c r="V161" s="311">
        <f t="shared" si="60"/>
        <v>503.5000000000001</v>
      </c>
      <c r="W161" s="311">
        <f t="shared" si="60"/>
        <v>-176.5</v>
      </c>
      <c r="X161" s="189">
        <f>V161/U161</f>
        <v>0.7404411764705883</v>
      </c>
      <c r="Y161" s="189">
        <f t="shared" si="44"/>
        <v>-0.6233315944005084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</sheetData>
  <sheetProtection/>
  <mergeCells count="30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G111:H111"/>
    <mergeCell ref="B111:C111"/>
    <mergeCell ref="G110:H110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2" sqref="U1:X1638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356" t="s">
        <v>128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186"/>
    </row>
    <row r="2" spans="2:25" s="1" customFormat="1" ht="15.75" customHeight="1">
      <c r="B2" s="357"/>
      <c r="C2" s="357"/>
      <c r="D2" s="357"/>
      <c r="E2" s="357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58"/>
      <c r="B3" s="360"/>
      <c r="C3" s="361" t="s">
        <v>0</v>
      </c>
      <c r="D3" s="394" t="s">
        <v>131</v>
      </c>
      <c r="E3" s="362" t="s">
        <v>131</v>
      </c>
      <c r="F3" s="25"/>
      <c r="G3" s="363" t="s">
        <v>26</v>
      </c>
      <c r="H3" s="364"/>
      <c r="I3" s="364"/>
      <c r="J3" s="364"/>
      <c r="K3" s="36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66" t="s">
        <v>140</v>
      </c>
      <c r="V3" s="369" t="s">
        <v>124</v>
      </c>
      <c r="W3" s="369"/>
      <c r="X3" s="369"/>
      <c r="Y3" s="194"/>
    </row>
    <row r="4" spans="1:24" ht="22.5" customHeight="1">
      <c r="A4" s="358"/>
      <c r="B4" s="360"/>
      <c r="C4" s="361"/>
      <c r="D4" s="395"/>
      <c r="E4" s="362"/>
      <c r="F4" s="370" t="s">
        <v>138</v>
      </c>
      <c r="G4" s="372" t="s">
        <v>31</v>
      </c>
      <c r="H4" s="374" t="s">
        <v>122</v>
      </c>
      <c r="I4" s="367" t="s">
        <v>123</v>
      </c>
      <c r="J4" s="374" t="s">
        <v>132</v>
      </c>
      <c r="K4" s="367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67"/>
      <c r="V4" s="376" t="s">
        <v>137</v>
      </c>
      <c r="W4" s="374" t="s">
        <v>44</v>
      </c>
      <c r="X4" s="378" t="s">
        <v>43</v>
      </c>
    </row>
    <row r="5" spans="1:24" ht="67.5" customHeight="1">
      <c r="A5" s="359"/>
      <c r="B5" s="360"/>
      <c r="C5" s="361"/>
      <c r="D5" s="396"/>
      <c r="E5" s="362"/>
      <c r="F5" s="371"/>
      <c r="G5" s="373"/>
      <c r="H5" s="375"/>
      <c r="I5" s="368"/>
      <c r="J5" s="375"/>
      <c r="K5" s="368"/>
      <c r="L5" s="379" t="s">
        <v>109</v>
      </c>
      <c r="M5" s="380"/>
      <c r="N5" s="381"/>
      <c r="O5" s="391" t="s">
        <v>125</v>
      </c>
      <c r="P5" s="392"/>
      <c r="Q5" s="393"/>
      <c r="R5" s="385" t="s">
        <v>127</v>
      </c>
      <c r="S5" s="385"/>
      <c r="T5" s="385"/>
      <c r="U5" s="368"/>
      <c r="V5" s="377"/>
      <c r="W5" s="375"/>
      <c r="X5" s="3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1" t="s">
        <v>145</v>
      </c>
      <c r="C104" s="262" t="e">
        <f>IF(W79&lt;0,ABS(W79/C103),0)</f>
        <v>#DIV/0!</v>
      </c>
      <c r="D104" s="4" t="s">
        <v>24</v>
      </c>
      <c r="F104" s="78"/>
      <c r="G104" s="262" t="e">
        <f>IF(H79&lt;0,ABS(H79/C103),0)</f>
        <v>#DIV/0!</v>
      </c>
      <c r="H104" s="263"/>
      <c r="I104" s="263"/>
      <c r="J104" s="263"/>
      <c r="V104" s="262" t="e">
        <f>IF(W79&lt;0,ABS(W79/C103),0)</f>
        <v>#DIV/0!</v>
      </c>
      <c r="Y104" s="199"/>
    </row>
    <row r="105" spans="2:25" ht="30.75">
      <c r="B105" s="264" t="s">
        <v>146</v>
      </c>
      <c r="C105" s="265">
        <v>43129</v>
      </c>
      <c r="D105" s="262"/>
      <c r="E105" s="262">
        <v>2330.8</v>
      </c>
      <c r="F105" s="78"/>
      <c r="G105" s="4" t="s">
        <v>147</v>
      </c>
      <c r="Y105" s="199"/>
    </row>
    <row r="106" spans="3:25" ht="15">
      <c r="C106" s="265">
        <v>43130</v>
      </c>
      <c r="D106" s="262"/>
      <c r="E106" s="262">
        <v>15629.9</v>
      </c>
      <c r="F106" s="78"/>
      <c r="G106" s="387"/>
      <c r="H106" s="387"/>
      <c r="I106" s="267"/>
      <c r="J106" s="268"/>
      <c r="Y106" s="199"/>
    </row>
    <row r="107" spans="3:25" ht="15">
      <c r="C107" s="265">
        <v>43131</v>
      </c>
      <c r="D107" s="262"/>
      <c r="E107" s="262">
        <v>15417.7</v>
      </c>
      <c r="F107" s="78"/>
      <c r="G107" s="387"/>
      <c r="H107" s="387"/>
      <c r="I107" s="267"/>
      <c r="J107" s="269"/>
      <c r="Y107" s="199"/>
    </row>
    <row r="108" spans="3:25" ht="15">
      <c r="C108" s="265"/>
      <c r="D108" s="4"/>
      <c r="F108" s="270"/>
      <c r="G108" s="388"/>
      <c r="H108" s="388"/>
      <c r="I108" s="271"/>
      <c r="J108" s="268"/>
      <c r="Y108" s="199"/>
    </row>
    <row r="109" spans="2:25" ht="16.5">
      <c r="B109" s="389" t="s">
        <v>148</v>
      </c>
      <c r="C109" s="389"/>
      <c r="D109" s="272"/>
      <c r="E109" s="272">
        <f>3396166.95/1000</f>
        <v>3396.1669500000003</v>
      </c>
      <c r="F109" s="274" t="s">
        <v>149</v>
      </c>
      <c r="G109" s="387"/>
      <c r="H109" s="387"/>
      <c r="I109" s="275"/>
      <c r="J109" s="268"/>
      <c r="Y109" s="199"/>
    </row>
    <row r="110" spans="4:25" ht="15">
      <c r="D110" s="4"/>
      <c r="F110" s="270"/>
      <c r="G110" s="387"/>
      <c r="H110" s="387"/>
      <c r="I110" s="270"/>
      <c r="J110" s="273"/>
      <c r="Y110" s="199"/>
    </row>
    <row r="111" spans="2:25" ht="15" hidden="1">
      <c r="B111" s="279" t="s">
        <v>150</v>
      </c>
      <c r="D111" s="270">
        <f>D60+D63+D64</f>
        <v>2095</v>
      </c>
      <c r="E111" s="270">
        <f>E60+E63+E64</f>
        <v>2095</v>
      </c>
      <c r="F111" s="270">
        <f>F60+F63+F64</f>
        <v>147.19</v>
      </c>
      <c r="G111" s="325">
        <f>G60+G63+G64</f>
        <v>149.62</v>
      </c>
      <c r="H111" s="270">
        <f>H60+H63+H64</f>
        <v>2.4299999999999975</v>
      </c>
      <c r="I111" s="276">
        <f>G111/F111</f>
        <v>1.0165092737278347</v>
      </c>
      <c r="J111" s="262">
        <f>J60+J63+J64</f>
        <v>-1945.38</v>
      </c>
      <c r="K111" s="163">
        <f>G111/E111</f>
        <v>0.07141766109785203</v>
      </c>
      <c r="L111" s="262">
        <f>L60+L63+L64</f>
        <v>0</v>
      </c>
      <c r="M111" s="262">
        <f>M60+M63+M64</f>
        <v>0</v>
      </c>
      <c r="O111" s="260">
        <f>O60+O63+O64</f>
        <v>1956.6200000000001</v>
      </c>
      <c r="P111" s="260">
        <f>P60+P63+P64</f>
        <v>138.37999999999994</v>
      </c>
      <c r="Q111" s="163">
        <f>E111/O111</f>
        <v>1.0707240036389283</v>
      </c>
      <c r="R111" s="260">
        <f>R60+R63+R64</f>
        <v>133.98000000000002</v>
      </c>
      <c r="S111" s="260">
        <f>S60+S63+S64</f>
        <v>15.639999999999992</v>
      </c>
      <c r="T111" s="163">
        <f>G111/R111</f>
        <v>1.1167338408717717</v>
      </c>
      <c r="U111" s="260">
        <f>U60+U63+U64</f>
        <v>147.19</v>
      </c>
      <c r="V111" s="327">
        <f>V60+V63+V64</f>
        <v>149.62</v>
      </c>
      <c r="W111" s="262">
        <f>W60+W63+W64</f>
        <v>2.4299999999999975</v>
      </c>
      <c r="X111" s="163">
        <f>V111/U111</f>
        <v>1.0165092737278347</v>
      </c>
      <c r="Y111" s="199"/>
    </row>
    <row r="112" spans="4:25" ht="15" hidden="1">
      <c r="D112" s="260"/>
      <c r="F112" s="78"/>
      <c r="G112" s="4"/>
      <c r="I112" s="262"/>
      <c r="Y112" s="199"/>
    </row>
    <row r="113" spans="2:25" ht="15" hidden="1">
      <c r="B113" s="4" t="s">
        <v>162</v>
      </c>
      <c r="D113" s="262">
        <f>D9+D15+D18+D19+D23+D54+D57+D59+D71+D77+D93+D95</f>
        <v>1592543.3</v>
      </c>
      <c r="E113" s="262">
        <f>E9+E15+E18+E19+E23+E54+E57+E59+E71+E77+E93+E95</f>
        <v>1592543.3</v>
      </c>
      <c r="F113" s="262">
        <f>F9+F15+F18+F19+F23+F54+F57+F59+F71+F77+F93+F95</f>
        <v>112496.649</v>
      </c>
      <c r="G113" s="262">
        <f>G9+G15+G18+G19+G23+G54+G57+G59+G71+G77+G93+G95</f>
        <v>112490.61</v>
      </c>
      <c r="H113" s="262">
        <f>H9+H15+H18+H19+H23+H54+H57+H59+H71+H77+H93+H95</f>
        <v>-6.038999999998186</v>
      </c>
      <c r="I113" s="163">
        <f>G113/F113</f>
        <v>0.9999463184010041</v>
      </c>
      <c r="J113" s="163"/>
      <c r="Y113" s="199"/>
    </row>
    <row r="114" spans="2:25" ht="15" hidden="1">
      <c r="B114" s="4" t="s">
        <v>163</v>
      </c>
      <c r="D114" s="262">
        <f>D55+D58+D60+D63+D64+D65+D72+D76+D88+D89+D90+D91+D98</f>
        <v>65675.813</v>
      </c>
      <c r="E114" s="262">
        <f>E55+E58+E60+E63+E64+E65+E72+E76+E88+E89+E90+E91+E98</f>
        <v>65675.813</v>
      </c>
      <c r="F114" s="262">
        <f>F55+F58+F60+F63+F64+F65+F72+F76+F88+F89+F90+F91+F98</f>
        <v>2289.53458</v>
      </c>
      <c r="G114" s="262">
        <f>G55+G58+G60+G63+G64+G65+G72+G76+G88+G89+G90+G91+G98</f>
        <v>2291.9799999999996</v>
      </c>
      <c r="H114" s="262">
        <f>H55+H58+H60+H63+H64+H65+H72+H76+H88+H89+H90+H91+H98</f>
        <v>2.445419999999965</v>
      </c>
      <c r="I114" s="163">
        <f>G114/F114</f>
        <v>1.0010680860736332</v>
      </c>
      <c r="J114" s="163"/>
      <c r="Y114" s="199"/>
    </row>
    <row r="115" spans="2:25" ht="15" hidden="1">
      <c r="B115" s="4" t="s">
        <v>164</v>
      </c>
      <c r="D115" s="262">
        <f>D56+D62+D66+D78</f>
        <v>22284</v>
      </c>
      <c r="E115" s="262">
        <f>E56+E62+E66+E78</f>
        <v>22284</v>
      </c>
      <c r="F115" s="262">
        <f>F56+F62+F66+F78</f>
        <v>1936.24</v>
      </c>
      <c r="G115" s="262">
        <f>G56+G62+G66+G78</f>
        <v>1940.34</v>
      </c>
      <c r="H115" s="262">
        <f>H56+H62+H66+H78</f>
        <v>4.099999999999909</v>
      </c>
      <c r="I115" s="163">
        <f>G115/F115</f>
        <v>1.0021175060942857</v>
      </c>
      <c r="J115" s="163"/>
      <c r="Y115" s="199"/>
    </row>
    <row r="116" spans="2:25" ht="15" hidden="1">
      <c r="B116" s="320" t="s">
        <v>165</v>
      </c>
      <c r="D116" s="329">
        <f>D113+D114+D115</f>
        <v>1680503.1130000001</v>
      </c>
      <c r="E116" s="329">
        <f>E113+E114+E115</f>
        <v>1680503.1130000001</v>
      </c>
      <c r="F116" s="329">
        <f>F113+F114+F115</f>
        <v>116722.42358000002</v>
      </c>
      <c r="G116" s="329">
        <f>G113+G114+G115</f>
        <v>116722.93</v>
      </c>
      <c r="H116" s="329">
        <f>H113+H114+H115</f>
        <v>0.5064200000016879</v>
      </c>
      <c r="I116" s="331">
        <f>G116/F116</f>
        <v>1.0000043386693358</v>
      </c>
      <c r="J116" s="163"/>
      <c r="Y116" s="199"/>
    </row>
    <row r="117" spans="4:25" ht="15" hidden="1">
      <c r="D117" s="262">
        <f>D116-D101</f>
        <v>0</v>
      </c>
      <c r="E117" s="262">
        <f>E116-E101</f>
        <v>0</v>
      </c>
      <c r="F117" s="78">
        <f>F116-F101</f>
        <v>0</v>
      </c>
      <c r="G117" s="262">
        <f>G116-G101</f>
        <v>-0.00999999999476131</v>
      </c>
      <c r="H117" s="262">
        <f>H116-H101</f>
        <v>-0.009999999983685726</v>
      </c>
      <c r="Y117" s="199"/>
    </row>
    <row r="118" spans="2:25" ht="15" hidden="1">
      <c r="B118" s="266"/>
      <c r="D118" s="4"/>
      <c r="E118" s="262"/>
      <c r="F118" s="78"/>
      <c r="G118" s="4"/>
      <c r="Y118" s="199"/>
    </row>
    <row r="119" spans="2:25" ht="15" hidden="1">
      <c r="B119" s="266"/>
      <c r="D119" s="4"/>
      <c r="E119" s="262"/>
      <c r="F119" s="78"/>
      <c r="G119" s="4"/>
      <c r="Y119" s="199"/>
    </row>
    <row r="120" spans="4:25" ht="15" hidden="1">
      <c r="D120" s="4"/>
      <c r="F120" s="78"/>
      <c r="G120" s="4"/>
      <c r="Y120" s="199"/>
    </row>
    <row r="121" spans="2:25" ht="18" hidden="1">
      <c r="B121" s="83" t="s">
        <v>151</v>
      </c>
      <c r="C121" s="34">
        <v>25000000</v>
      </c>
      <c r="D121" s="125">
        <v>90449.655</v>
      </c>
      <c r="E121" s="125">
        <v>90449.655</v>
      </c>
      <c r="F121" s="125">
        <f>E121/12</f>
        <v>7537.47125</v>
      </c>
      <c r="G121" s="323">
        <v>6405.1</v>
      </c>
      <c r="H121" s="114">
        <f>G121-F121</f>
        <v>-1132.3712499999992</v>
      </c>
      <c r="I121" s="147">
        <f aca="true" t="shared" si="47" ref="I121:I128">G121/F121</f>
        <v>0.8497677520163013</v>
      </c>
      <c r="J121" s="117">
        <f>G121-E121</f>
        <v>-84044.555</v>
      </c>
      <c r="K121" s="147">
        <f>G121/E121</f>
        <v>0.07081397933469177</v>
      </c>
      <c r="L121" s="282"/>
      <c r="M121" s="282"/>
      <c r="N121" s="282"/>
      <c r="O121" s="282"/>
      <c r="P121" s="282"/>
      <c r="Q121" s="282"/>
      <c r="R121" s="282"/>
      <c r="S121" s="282"/>
      <c r="T121" s="282"/>
      <c r="U121" s="282"/>
      <c r="V121" s="282"/>
      <c r="W121" s="282"/>
      <c r="X121" s="282"/>
      <c r="Y121" s="199"/>
    </row>
    <row r="122" spans="2:25" ht="17.25" hidden="1">
      <c r="B122" s="344" t="s">
        <v>30</v>
      </c>
      <c r="C122" s="345"/>
      <c r="D122" s="183">
        <f>D121+D100</f>
        <v>143035.068</v>
      </c>
      <c r="E122" s="183">
        <f>E121+E100</f>
        <v>143035.068</v>
      </c>
      <c r="F122" s="183">
        <f>F121+F100</f>
        <v>8981.34583</v>
      </c>
      <c r="G122" s="183">
        <f>G121+G100</f>
        <v>7849.5</v>
      </c>
      <c r="H122" s="183">
        <f>H121+H100</f>
        <v>-1131.8458299999995</v>
      </c>
      <c r="I122" s="178">
        <f t="shared" si="47"/>
        <v>0.8739781485510396</v>
      </c>
      <c r="J122" s="177">
        <f aca="true" t="shared" si="48" ref="J122:J128">G122-E122</f>
        <v>-135185.568</v>
      </c>
      <c r="K122" s="178">
        <f aca="true" t="shared" si="49" ref="K122:K128">G122/E122</f>
        <v>0.054878150580527564</v>
      </c>
      <c r="L122" s="273"/>
      <c r="M122" s="273"/>
      <c r="N122" s="273"/>
      <c r="O122" s="273"/>
      <c r="P122" s="273"/>
      <c r="Q122" s="276"/>
      <c r="R122" s="273"/>
      <c r="S122" s="273"/>
      <c r="T122" s="273"/>
      <c r="U122" s="273"/>
      <c r="V122" s="273"/>
      <c r="W122" s="273"/>
      <c r="X122" s="273"/>
      <c r="Y122" s="199"/>
    </row>
    <row r="123" spans="2:25" ht="17.25" hidden="1">
      <c r="B123" s="346" t="s">
        <v>152</v>
      </c>
      <c r="C123" s="345"/>
      <c r="D123" s="183">
        <f>D101+D121</f>
        <v>1770952.768</v>
      </c>
      <c r="E123" s="183">
        <f>E101+E121</f>
        <v>1770952.768</v>
      </c>
      <c r="F123" s="183">
        <f>F101+F121</f>
        <v>124259.89483</v>
      </c>
      <c r="G123" s="183">
        <f>G101+G121</f>
        <v>123128.04</v>
      </c>
      <c r="H123" s="183">
        <f>H101+H121</f>
        <v>-1131.8548300000139</v>
      </c>
      <c r="I123" s="178">
        <f t="shared" si="47"/>
        <v>0.990891229776522</v>
      </c>
      <c r="J123" s="177">
        <f t="shared" si="48"/>
        <v>-1647824.728</v>
      </c>
      <c r="K123" s="178">
        <f t="shared" si="49"/>
        <v>0.06952643922799413</v>
      </c>
      <c r="L123" s="273"/>
      <c r="M123" s="273"/>
      <c r="N123" s="273"/>
      <c r="O123" s="273"/>
      <c r="P123" s="273"/>
      <c r="Q123" s="276"/>
      <c r="R123" s="273"/>
      <c r="S123" s="273"/>
      <c r="T123" s="273"/>
      <c r="U123" s="273"/>
      <c r="V123" s="273"/>
      <c r="W123" s="273"/>
      <c r="X123" s="273"/>
      <c r="Y123" s="199"/>
    </row>
    <row r="124" spans="2:25" ht="18" hidden="1">
      <c r="B124" s="286" t="s">
        <v>153</v>
      </c>
      <c r="C124" s="287">
        <v>40000000</v>
      </c>
      <c r="D124" s="288">
        <v>1499675.2</v>
      </c>
      <c r="E124" s="288">
        <v>1499675.2</v>
      </c>
      <c r="F124" s="288">
        <v>164550.67</v>
      </c>
      <c r="G124" s="323">
        <v>157946.6</v>
      </c>
      <c r="H124" s="288">
        <f>G124-F124</f>
        <v>-6604.070000000007</v>
      </c>
      <c r="I124" s="147">
        <f t="shared" si="47"/>
        <v>0.9598660400471174</v>
      </c>
      <c r="J124" s="117">
        <f t="shared" si="48"/>
        <v>-1341728.5999999999</v>
      </c>
      <c r="K124" s="147">
        <f t="shared" si="49"/>
        <v>0.10532053874065532</v>
      </c>
      <c r="L124" s="273"/>
      <c r="M124" s="273"/>
      <c r="N124" s="273"/>
      <c r="O124" s="273"/>
      <c r="P124" s="273"/>
      <c r="Q124" s="276"/>
      <c r="R124" s="273"/>
      <c r="S124" s="273"/>
      <c r="T124" s="273"/>
      <c r="U124" s="273"/>
      <c r="V124" s="273"/>
      <c r="W124" s="273"/>
      <c r="X124" s="273"/>
      <c r="Y124" s="199"/>
    </row>
    <row r="125" spans="2:25" ht="27" hidden="1">
      <c r="B125" s="340" t="s">
        <v>169</v>
      </c>
      <c r="C125" s="341">
        <v>41033900</v>
      </c>
      <c r="D125" s="342">
        <v>249086.1</v>
      </c>
      <c r="E125" s="342">
        <v>249086.1</v>
      </c>
      <c r="F125" s="342">
        <v>19179.6</v>
      </c>
      <c r="G125" s="347">
        <v>19179.6</v>
      </c>
      <c r="H125" s="342">
        <f>G125-F125</f>
        <v>0</v>
      </c>
      <c r="I125" s="152">
        <f t="shared" si="47"/>
        <v>1</v>
      </c>
      <c r="J125" s="116">
        <f t="shared" si="48"/>
        <v>-229906.5</v>
      </c>
      <c r="K125" s="152">
        <f t="shared" si="49"/>
        <v>0.07699988076412131</v>
      </c>
      <c r="L125" s="273"/>
      <c r="M125" s="273"/>
      <c r="N125" s="273"/>
      <c r="O125" s="273"/>
      <c r="P125" s="273"/>
      <c r="Q125" s="276"/>
      <c r="R125" s="273"/>
      <c r="S125" s="273"/>
      <c r="T125" s="273"/>
      <c r="U125" s="273"/>
      <c r="V125" s="273"/>
      <c r="W125" s="273"/>
      <c r="X125" s="273"/>
      <c r="Y125" s="199"/>
    </row>
    <row r="126" spans="2:25" ht="27" hidden="1">
      <c r="B126" s="340" t="s">
        <v>170</v>
      </c>
      <c r="C126" s="341">
        <v>41034200</v>
      </c>
      <c r="D126" s="342">
        <v>226186</v>
      </c>
      <c r="E126" s="342">
        <v>226186</v>
      </c>
      <c r="F126" s="342">
        <v>22003</v>
      </c>
      <c r="G126" s="347">
        <v>22003</v>
      </c>
      <c r="H126" s="342">
        <f>G126-F126</f>
        <v>0</v>
      </c>
      <c r="I126" s="152">
        <f t="shared" si="47"/>
        <v>1</v>
      </c>
      <c r="J126" s="116">
        <f t="shared" si="48"/>
        <v>-204183</v>
      </c>
      <c r="K126" s="152">
        <f t="shared" si="49"/>
        <v>0.09727834613990256</v>
      </c>
      <c r="L126" s="273"/>
      <c r="M126" s="273"/>
      <c r="N126" s="273"/>
      <c r="O126" s="273"/>
      <c r="P126" s="273"/>
      <c r="Q126" s="276"/>
      <c r="R126" s="273"/>
      <c r="S126" s="273"/>
      <c r="T126" s="273"/>
      <c r="U126" s="273"/>
      <c r="V126" s="273"/>
      <c r="W126" s="273"/>
      <c r="X126" s="273"/>
      <c r="Y126" s="199"/>
    </row>
    <row r="127" spans="2:25" ht="18" hidden="1">
      <c r="B127" s="286" t="s">
        <v>166</v>
      </c>
      <c r="C127" s="287"/>
      <c r="D127" s="288">
        <v>0</v>
      </c>
      <c r="E127" s="288">
        <v>0</v>
      </c>
      <c r="F127" s="288">
        <v>0</v>
      </c>
      <c r="G127" s="323">
        <v>0</v>
      </c>
      <c r="H127" s="288">
        <f>G127-F127</f>
        <v>0</v>
      </c>
      <c r="I127" s="147" t="e">
        <f t="shared" si="47"/>
        <v>#DIV/0!</v>
      </c>
      <c r="J127" s="117">
        <f>G127-E127</f>
        <v>0</v>
      </c>
      <c r="K127" s="147" t="e">
        <f>G127/E127</f>
        <v>#DIV/0!</v>
      </c>
      <c r="L127" s="273"/>
      <c r="M127" s="273"/>
      <c r="N127" s="273"/>
      <c r="O127" s="273"/>
      <c r="P127" s="273"/>
      <c r="Q127" s="276"/>
      <c r="R127" s="273"/>
      <c r="S127" s="273"/>
      <c r="T127" s="273"/>
      <c r="U127" s="273"/>
      <c r="V127" s="273"/>
      <c r="W127" s="273"/>
      <c r="X127" s="273"/>
      <c r="Y127" s="199"/>
    </row>
    <row r="128" spans="2:25" ht="18" hidden="1">
      <c r="B128" s="289" t="s">
        <v>154</v>
      </c>
      <c r="C128" s="290"/>
      <c r="D128" s="291">
        <f>D123+D124+D127</f>
        <v>3270627.968</v>
      </c>
      <c r="E128" s="291">
        <f>E123+E124+E127</f>
        <v>3270627.968</v>
      </c>
      <c r="F128" s="291">
        <f>F123+F124+F127</f>
        <v>288810.56483000005</v>
      </c>
      <c r="G128" s="291">
        <f>G123+G124+G127</f>
        <v>281074.64</v>
      </c>
      <c r="H128" s="291">
        <f>G128-F128</f>
        <v>-7735.924830000033</v>
      </c>
      <c r="I128" s="178">
        <f t="shared" si="47"/>
        <v>0.9732145365438638</v>
      </c>
      <c r="J128" s="177">
        <f t="shared" si="48"/>
        <v>-2989553.3279999997</v>
      </c>
      <c r="K128" s="178">
        <f t="shared" si="49"/>
        <v>0.0859390437402387</v>
      </c>
      <c r="L128" s="273"/>
      <c r="M128" s="273"/>
      <c r="N128" s="273"/>
      <c r="O128" s="273"/>
      <c r="P128" s="273"/>
      <c r="Q128" s="276"/>
      <c r="R128" s="273"/>
      <c r="S128" s="273"/>
      <c r="T128" s="273"/>
      <c r="U128" s="273"/>
      <c r="V128" s="273"/>
      <c r="W128" s="273"/>
      <c r="X128" s="273"/>
      <c r="Y128" s="199"/>
    </row>
    <row r="129" spans="4:25" ht="15" hidden="1">
      <c r="D129" s="4"/>
      <c r="F129" s="78"/>
      <c r="G129" s="4"/>
      <c r="Y129" s="199"/>
    </row>
    <row r="130" spans="4:25" ht="15" hidden="1">
      <c r="D130" s="4"/>
      <c r="F130" s="78"/>
      <c r="G130" s="4"/>
      <c r="Y130" s="199"/>
    </row>
    <row r="131" spans="4:25" ht="15" hidden="1">
      <c r="D131" s="4"/>
      <c r="F131" s="78"/>
      <c r="G131" s="262"/>
      <c r="Y131" s="199"/>
    </row>
    <row r="132" spans="4:25" ht="15" hidden="1">
      <c r="D132" s="4"/>
      <c r="F132" s="78"/>
      <c r="G132" s="4"/>
      <c r="Y132" s="199"/>
    </row>
    <row r="133" spans="4:25" ht="15" hidden="1">
      <c r="D133" s="4"/>
      <c r="F133" s="78"/>
      <c r="G133" s="4"/>
      <c r="Y133" s="199"/>
    </row>
    <row r="134" spans="4:25" ht="15" hidden="1">
      <c r="D134" s="4"/>
      <c r="F134" s="78"/>
      <c r="G134" s="4"/>
      <c r="Y134" s="199"/>
    </row>
    <row r="135" spans="2:25" ht="15" hidden="1">
      <c r="B135" s="292" t="s">
        <v>155</v>
      </c>
      <c r="D135" s="4"/>
      <c r="F135" s="78"/>
      <c r="G135" s="4"/>
      <c r="Y135" s="199"/>
    </row>
    <row r="136" spans="2:25" ht="30.75" hidden="1">
      <c r="B136" s="293" t="s">
        <v>156</v>
      </c>
      <c r="C136" s="294">
        <v>13010200</v>
      </c>
      <c r="D136" s="295">
        <f>D17</f>
        <v>0</v>
      </c>
      <c r="E136" s="295">
        <f aca="true" t="shared" si="50" ref="E136:X136">E17</f>
        <v>0</v>
      </c>
      <c r="F136" s="295">
        <f t="shared" si="50"/>
        <v>0</v>
      </c>
      <c r="G136" s="296">
        <f t="shared" si="50"/>
        <v>0</v>
      </c>
      <c r="H136" s="295">
        <f t="shared" si="50"/>
        <v>0</v>
      </c>
      <c r="I136" s="315">
        <f t="shared" si="50"/>
        <v>0</v>
      </c>
      <c r="J136" s="295">
        <f t="shared" si="50"/>
        <v>0</v>
      </c>
      <c r="K136" s="315">
        <f t="shared" si="50"/>
        <v>0</v>
      </c>
      <c r="L136" s="295">
        <f t="shared" si="50"/>
        <v>0</v>
      </c>
      <c r="M136" s="295">
        <f t="shared" si="50"/>
        <v>0</v>
      </c>
      <c r="N136" s="295">
        <f t="shared" si="50"/>
        <v>0</v>
      </c>
      <c r="O136" s="295">
        <f t="shared" si="50"/>
        <v>0.49</v>
      </c>
      <c r="P136" s="295">
        <f t="shared" si="50"/>
        <v>-0.49</v>
      </c>
      <c r="Q136" s="315">
        <f t="shared" si="50"/>
        <v>0</v>
      </c>
      <c r="R136" s="295">
        <f t="shared" si="50"/>
        <v>0</v>
      </c>
      <c r="S136" s="295">
        <f t="shared" si="50"/>
        <v>0</v>
      </c>
      <c r="T136" s="315" t="e">
        <f t="shared" si="50"/>
        <v>#DIV/0!</v>
      </c>
      <c r="U136" s="295">
        <f t="shared" si="50"/>
        <v>0</v>
      </c>
      <c r="V136" s="295">
        <f t="shared" si="50"/>
        <v>0</v>
      </c>
      <c r="W136" s="295">
        <f t="shared" si="50"/>
        <v>0</v>
      </c>
      <c r="X136" s="315">
        <f t="shared" si="50"/>
        <v>0</v>
      </c>
      <c r="Y136" s="199" t="e">
        <f aca="true" t="shared" si="51" ref="Y136:Y159">T136-Q136</f>
        <v>#DIV/0!</v>
      </c>
    </row>
    <row r="137" spans="2:25" ht="30.75" hidden="1">
      <c r="B137" s="297" t="s">
        <v>157</v>
      </c>
      <c r="C137" s="294">
        <v>13030200</v>
      </c>
      <c r="D137" s="295">
        <f>D18</f>
        <v>235.6</v>
      </c>
      <c r="E137" s="295">
        <f aca="true" t="shared" si="52" ref="E137:X137">E18</f>
        <v>235.6</v>
      </c>
      <c r="F137" s="295">
        <f t="shared" si="52"/>
        <v>0</v>
      </c>
      <c r="G137" s="296">
        <f t="shared" si="52"/>
        <v>0</v>
      </c>
      <c r="H137" s="295">
        <f t="shared" si="52"/>
        <v>0</v>
      </c>
      <c r="I137" s="315" t="e">
        <f t="shared" si="52"/>
        <v>#DIV/0!</v>
      </c>
      <c r="J137" s="295">
        <f t="shared" si="52"/>
        <v>-235.6</v>
      </c>
      <c r="K137" s="315">
        <f t="shared" si="52"/>
        <v>0</v>
      </c>
      <c r="L137" s="295">
        <f t="shared" si="52"/>
        <v>0</v>
      </c>
      <c r="M137" s="295">
        <f t="shared" si="52"/>
        <v>0</v>
      </c>
      <c r="N137" s="295">
        <f t="shared" si="52"/>
        <v>0</v>
      </c>
      <c r="O137" s="295">
        <f t="shared" si="52"/>
        <v>220.59</v>
      </c>
      <c r="P137" s="295">
        <f t="shared" si="52"/>
        <v>15.009999999999991</v>
      </c>
      <c r="Q137" s="315">
        <f t="shared" si="52"/>
        <v>1.0680447889750215</v>
      </c>
      <c r="R137" s="295">
        <f t="shared" si="52"/>
        <v>0</v>
      </c>
      <c r="S137" s="295">
        <f t="shared" si="52"/>
        <v>0</v>
      </c>
      <c r="T137" s="315" t="e">
        <f t="shared" si="52"/>
        <v>#DIV/0!</v>
      </c>
      <c r="U137" s="295">
        <f t="shared" si="52"/>
        <v>0</v>
      </c>
      <c r="V137" s="295">
        <f t="shared" si="52"/>
        <v>0</v>
      </c>
      <c r="W137" s="295">
        <f t="shared" si="52"/>
        <v>0</v>
      </c>
      <c r="X137" s="315" t="e">
        <f t="shared" si="52"/>
        <v>#DIV/0!</v>
      </c>
      <c r="Y137" s="199" t="e">
        <f t="shared" si="51"/>
        <v>#DIV/0!</v>
      </c>
    </row>
    <row r="138" spans="2:25" ht="15" hidden="1">
      <c r="B138" s="298" t="s">
        <v>51</v>
      </c>
      <c r="C138" s="299">
        <v>21080500</v>
      </c>
      <c r="D138" s="300">
        <f>D56</f>
        <v>158</v>
      </c>
      <c r="E138" s="300">
        <f aca="true" t="shared" si="53" ref="E138:X138">E56</f>
        <v>158</v>
      </c>
      <c r="F138" s="300">
        <f t="shared" si="53"/>
        <v>0</v>
      </c>
      <c r="G138" s="301">
        <f t="shared" si="53"/>
        <v>0</v>
      </c>
      <c r="H138" s="300">
        <f t="shared" si="53"/>
        <v>0</v>
      </c>
      <c r="I138" s="332" t="e">
        <f t="shared" si="53"/>
        <v>#DIV/0!</v>
      </c>
      <c r="J138" s="300">
        <f t="shared" si="53"/>
        <v>-158</v>
      </c>
      <c r="K138" s="332">
        <f t="shared" si="53"/>
        <v>0</v>
      </c>
      <c r="L138" s="300">
        <f t="shared" si="53"/>
        <v>0</v>
      </c>
      <c r="M138" s="300">
        <f t="shared" si="53"/>
        <v>0</v>
      </c>
      <c r="N138" s="300">
        <f t="shared" si="53"/>
        <v>0</v>
      </c>
      <c r="O138" s="300">
        <f t="shared" si="53"/>
        <v>153.3</v>
      </c>
      <c r="P138" s="300">
        <f t="shared" si="53"/>
        <v>4.699999999999989</v>
      </c>
      <c r="Q138" s="332">
        <f t="shared" si="53"/>
        <v>1.030658838878017</v>
      </c>
      <c r="R138" s="300">
        <f t="shared" si="53"/>
        <v>14.87</v>
      </c>
      <c r="S138" s="300">
        <f t="shared" si="53"/>
        <v>-14.87</v>
      </c>
      <c r="T138" s="332">
        <f t="shared" si="53"/>
        <v>0</v>
      </c>
      <c r="U138" s="300">
        <f t="shared" si="53"/>
        <v>0</v>
      </c>
      <c r="V138" s="300">
        <f t="shared" si="53"/>
        <v>0</v>
      </c>
      <c r="W138" s="300">
        <f t="shared" si="53"/>
        <v>0</v>
      </c>
      <c r="X138" s="315" t="e">
        <f t="shared" si="53"/>
        <v>#DIV/0!</v>
      </c>
      <c r="Y138" s="199">
        <f t="shared" si="51"/>
        <v>-1.030658838878017</v>
      </c>
    </row>
    <row r="139" spans="2:25" ht="30.75" hidden="1">
      <c r="B139" s="302" t="s">
        <v>34</v>
      </c>
      <c r="C139" s="303">
        <v>21080900</v>
      </c>
      <c r="D139" s="304">
        <f>D57</f>
        <v>13</v>
      </c>
      <c r="E139" s="304">
        <f aca="true" t="shared" si="54" ref="E139:X139">E57</f>
        <v>13</v>
      </c>
      <c r="F139" s="304">
        <f t="shared" si="54"/>
        <v>2</v>
      </c>
      <c r="G139" s="305">
        <f t="shared" si="54"/>
        <v>2.02</v>
      </c>
      <c r="H139" s="304">
        <f t="shared" si="54"/>
        <v>0.020000000000000018</v>
      </c>
      <c r="I139" s="333">
        <f t="shared" si="54"/>
        <v>1.01</v>
      </c>
      <c r="J139" s="304">
        <f t="shared" si="54"/>
        <v>-10.98</v>
      </c>
      <c r="K139" s="333">
        <f t="shared" si="54"/>
        <v>0.1553846153846154</v>
      </c>
      <c r="L139" s="304">
        <f t="shared" si="54"/>
        <v>0</v>
      </c>
      <c r="M139" s="304">
        <f t="shared" si="54"/>
        <v>0</v>
      </c>
      <c r="N139" s="304">
        <f t="shared" si="54"/>
        <v>0</v>
      </c>
      <c r="O139" s="304">
        <f t="shared" si="54"/>
        <v>12.95</v>
      </c>
      <c r="P139" s="304">
        <f t="shared" si="54"/>
        <v>0.05000000000000071</v>
      </c>
      <c r="Q139" s="333">
        <f t="shared" si="54"/>
        <v>1.0038610038610039</v>
      </c>
      <c r="R139" s="304">
        <f t="shared" si="54"/>
        <v>0</v>
      </c>
      <c r="S139" s="304">
        <f t="shared" si="54"/>
        <v>2.02</v>
      </c>
      <c r="T139" s="333">
        <f t="shared" si="54"/>
        <v>0</v>
      </c>
      <c r="U139" s="304">
        <f t="shared" si="54"/>
        <v>2</v>
      </c>
      <c r="V139" s="304">
        <f t="shared" si="54"/>
        <v>2.02</v>
      </c>
      <c r="W139" s="304">
        <f t="shared" si="54"/>
        <v>0.020000000000000018</v>
      </c>
      <c r="X139" s="335">
        <f t="shared" si="54"/>
        <v>1.01</v>
      </c>
      <c r="Y139" s="199">
        <f t="shared" si="51"/>
        <v>-1.0038610038610039</v>
      </c>
    </row>
    <row r="140" spans="2:25" ht="15" hidden="1">
      <c r="B140" s="297" t="s">
        <v>16</v>
      </c>
      <c r="C140" s="294">
        <v>21081100</v>
      </c>
      <c r="D140" s="295">
        <f>D58</f>
        <v>744</v>
      </c>
      <c r="E140" s="295">
        <f aca="true" t="shared" si="55" ref="E140:X140">E58</f>
        <v>744</v>
      </c>
      <c r="F140" s="295">
        <f t="shared" si="55"/>
        <v>28.43</v>
      </c>
      <c r="G140" s="296">
        <f t="shared" si="55"/>
        <v>28.43</v>
      </c>
      <c r="H140" s="295">
        <f t="shared" si="55"/>
        <v>0</v>
      </c>
      <c r="I140" s="315">
        <f t="shared" si="55"/>
        <v>1</v>
      </c>
      <c r="J140" s="295">
        <f t="shared" si="55"/>
        <v>-715.57</v>
      </c>
      <c r="K140" s="315">
        <f t="shared" si="55"/>
        <v>0.03821236559139785</v>
      </c>
      <c r="L140" s="295">
        <f t="shared" si="55"/>
        <v>0</v>
      </c>
      <c r="M140" s="295">
        <f t="shared" si="55"/>
        <v>0</v>
      </c>
      <c r="N140" s="295">
        <f t="shared" si="55"/>
        <v>0</v>
      </c>
      <c r="O140" s="295">
        <f t="shared" si="55"/>
        <v>705.31</v>
      </c>
      <c r="P140" s="295">
        <f t="shared" si="55"/>
        <v>38.690000000000055</v>
      </c>
      <c r="Q140" s="315">
        <f t="shared" si="55"/>
        <v>1.0548553118486907</v>
      </c>
      <c r="R140" s="295">
        <f t="shared" si="55"/>
        <v>11.17</v>
      </c>
      <c r="S140" s="295">
        <f t="shared" si="55"/>
        <v>17.259999999999998</v>
      </c>
      <c r="T140" s="315">
        <f t="shared" si="55"/>
        <v>2.5452103849597134</v>
      </c>
      <c r="U140" s="295">
        <f t="shared" si="55"/>
        <v>28.43</v>
      </c>
      <c r="V140" s="295">
        <f t="shared" si="55"/>
        <v>28.43</v>
      </c>
      <c r="W140" s="295">
        <f t="shared" si="55"/>
        <v>0</v>
      </c>
      <c r="X140" s="315">
        <f t="shared" si="55"/>
        <v>1</v>
      </c>
      <c r="Y140" s="199">
        <f t="shared" si="51"/>
        <v>1.4903550731110227</v>
      </c>
    </row>
    <row r="141" spans="2:25" ht="46.5" hidden="1">
      <c r="B141" s="297" t="s">
        <v>67</v>
      </c>
      <c r="C141" s="294">
        <v>21081500</v>
      </c>
      <c r="D141" s="295">
        <f>D59</f>
        <v>115.5</v>
      </c>
      <c r="E141" s="295">
        <f aca="true" t="shared" si="56" ref="E141:X141">E59</f>
        <v>115.5</v>
      </c>
      <c r="F141" s="295">
        <f t="shared" si="56"/>
        <v>0</v>
      </c>
      <c r="G141" s="296">
        <f t="shared" si="56"/>
        <v>-6.55</v>
      </c>
      <c r="H141" s="295">
        <f t="shared" si="56"/>
        <v>-6.55</v>
      </c>
      <c r="I141" s="315" t="e">
        <f t="shared" si="56"/>
        <v>#DIV/0!</v>
      </c>
      <c r="J141" s="295">
        <f t="shared" si="56"/>
        <v>-122.05</v>
      </c>
      <c r="K141" s="315">
        <f t="shared" si="56"/>
        <v>-0.05670995670995671</v>
      </c>
      <c r="L141" s="295">
        <f t="shared" si="56"/>
        <v>0</v>
      </c>
      <c r="M141" s="295">
        <f t="shared" si="56"/>
        <v>0</v>
      </c>
      <c r="N141" s="295">
        <f t="shared" si="56"/>
        <v>0</v>
      </c>
      <c r="O141" s="295">
        <f t="shared" si="56"/>
        <v>114.3</v>
      </c>
      <c r="P141" s="295">
        <f t="shared" si="56"/>
        <v>1.2000000000000028</v>
      </c>
      <c r="Q141" s="315">
        <f t="shared" si="56"/>
        <v>1.010498687664042</v>
      </c>
      <c r="R141" s="295">
        <f t="shared" si="56"/>
        <v>0</v>
      </c>
      <c r="S141" s="295">
        <f t="shared" si="56"/>
        <v>-6.55</v>
      </c>
      <c r="T141" s="315" t="e">
        <f t="shared" si="56"/>
        <v>#DIV/0!</v>
      </c>
      <c r="U141" s="295">
        <f t="shared" si="56"/>
        <v>0</v>
      </c>
      <c r="V141" s="295">
        <f t="shared" si="56"/>
        <v>-6.55</v>
      </c>
      <c r="W141" s="295">
        <f t="shared" si="56"/>
        <v>-6.55</v>
      </c>
      <c r="X141" s="315" t="e">
        <f t="shared" si="56"/>
        <v>#DIV/0!</v>
      </c>
      <c r="Y141" s="199" t="e">
        <f t="shared" si="51"/>
        <v>#DIV/0!</v>
      </c>
    </row>
    <row r="142" spans="2:25" ht="46.5" hidden="1">
      <c r="B142" s="297" t="s">
        <v>17</v>
      </c>
      <c r="C142" s="294" t="s">
        <v>18</v>
      </c>
      <c r="D142" s="295">
        <f>D71</f>
        <v>3</v>
      </c>
      <c r="E142" s="295">
        <f aca="true" t="shared" si="57" ref="E142:X142">E71</f>
        <v>3</v>
      </c>
      <c r="F142" s="295">
        <f t="shared" si="57"/>
        <v>0</v>
      </c>
      <c r="G142" s="296">
        <f t="shared" si="57"/>
        <v>0</v>
      </c>
      <c r="H142" s="295">
        <f t="shared" si="57"/>
        <v>0</v>
      </c>
      <c r="I142" s="315" t="e">
        <f t="shared" si="57"/>
        <v>#DIV/0!</v>
      </c>
      <c r="J142" s="295">
        <f t="shared" si="57"/>
        <v>-3</v>
      </c>
      <c r="K142" s="315">
        <f t="shared" si="57"/>
        <v>0</v>
      </c>
      <c r="L142" s="295">
        <f t="shared" si="57"/>
        <v>0</v>
      </c>
      <c r="M142" s="295">
        <f t="shared" si="57"/>
        <v>0</v>
      </c>
      <c r="N142" s="295">
        <f t="shared" si="57"/>
        <v>0</v>
      </c>
      <c r="O142" s="295">
        <f t="shared" si="57"/>
        <v>2.04</v>
      </c>
      <c r="P142" s="295">
        <f t="shared" si="57"/>
        <v>0.96</v>
      </c>
      <c r="Q142" s="315">
        <f t="shared" si="57"/>
        <v>1.4705882352941175</v>
      </c>
      <c r="R142" s="295">
        <f t="shared" si="57"/>
        <v>1.67</v>
      </c>
      <c r="S142" s="295">
        <f t="shared" si="57"/>
        <v>-1.67</v>
      </c>
      <c r="T142" s="315">
        <f t="shared" si="57"/>
        <v>0</v>
      </c>
      <c r="U142" s="295">
        <f t="shared" si="57"/>
        <v>0</v>
      </c>
      <c r="V142" s="295">
        <f t="shared" si="57"/>
        <v>0</v>
      </c>
      <c r="W142" s="295">
        <f t="shared" si="57"/>
        <v>0</v>
      </c>
      <c r="X142" s="315">
        <f t="shared" si="57"/>
        <v>0</v>
      </c>
      <c r="Y142" s="199">
        <f t="shared" si="51"/>
        <v>-1.4705882352941175</v>
      </c>
    </row>
    <row r="143" spans="2:25" ht="30.75" hidden="1">
      <c r="B143" s="306" t="s">
        <v>39</v>
      </c>
      <c r="C143" s="294">
        <v>31010200</v>
      </c>
      <c r="D143" s="307">
        <f>D77</f>
        <v>35</v>
      </c>
      <c r="E143" s="307">
        <f aca="true" t="shared" si="58" ref="E143:X143">E77</f>
        <v>35</v>
      </c>
      <c r="F143" s="307">
        <f t="shared" si="58"/>
        <v>3.77</v>
      </c>
      <c r="G143" s="308">
        <f t="shared" si="58"/>
        <v>3.77</v>
      </c>
      <c r="H143" s="307">
        <f t="shared" si="58"/>
        <v>0</v>
      </c>
      <c r="I143" s="334">
        <f t="shared" si="58"/>
        <v>1</v>
      </c>
      <c r="J143" s="307">
        <f t="shared" si="58"/>
        <v>-31.23</v>
      </c>
      <c r="K143" s="334">
        <f t="shared" si="58"/>
        <v>0.10771428571428572</v>
      </c>
      <c r="L143" s="307">
        <f t="shared" si="58"/>
        <v>0</v>
      </c>
      <c r="M143" s="307">
        <f t="shared" si="58"/>
        <v>0</v>
      </c>
      <c r="N143" s="307">
        <f t="shared" si="58"/>
        <v>0</v>
      </c>
      <c r="O143" s="307">
        <f t="shared" si="58"/>
        <v>34.22</v>
      </c>
      <c r="P143" s="307">
        <f t="shared" si="58"/>
        <v>0.7800000000000011</v>
      </c>
      <c r="Q143" s="334">
        <f t="shared" si="58"/>
        <v>1.0227936879018118</v>
      </c>
      <c r="R143" s="307">
        <f t="shared" si="58"/>
        <v>1.49</v>
      </c>
      <c r="S143" s="307">
        <f t="shared" si="58"/>
        <v>2.2800000000000002</v>
      </c>
      <c r="T143" s="334">
        <f t="shared" si="58"/>
        <v>2.530201342281879</v>
      </c>
      <c r="U143" s="307">
        <f t="shared" si="58"/>
        <v>3.77</v>
      </c>
      <c r="V143" s="307">
        <f t="shared" si="58"/>
        <v>3.77</v>
      </c>
      <c r="W143" s="307">
        <f t="shared" si="58"/>
        <v>0</v>
      </c>
      <c r="X143" s="334">
        <f t="shared" si="58"/>
        <v>1</v>
      </c>
      <c r="Y143" s="199">
        <f t="shared" si="51"/>
        <v>1.5074076543800674</v>
      </c>
    </row>
    <row r="144" spans="2:25" ht="30.75" hidden="1">
      <c r="B144" s="306" t="s">
        <v>49</v>
      </c>
      <c r="C144" s="294">
        <v>31020000</v>
      </c>
      <c r="D144" s="307">
        <f>D78</f>
        <v>0</v>
      </c>
      <c r="E144" s="307">
        <f aca="true" t="shared" si="59" ref="E144:X144">E78</f>
        <v>0</v>
      </c>
      <c r="F144" s="307">
        <f t="shared" si="59"/>
        <v>0</v>
      </c>
      <c r="G144" s="308">
        <f t="shared" si="59"/>
        <v>0</v>
      </c>
      <c r="H144" s="307">
        <f t="shared" si="59"/>
        <v>0</v>
      </c>
      <c r="I144" s="334" t="e">
        <f t="shared" si="59"/>
        <v>#DIV/0!</v>
      </c>
      <c r="J144" s="307">
        <f t="shared" si="59"/>
        <v>0</v>
      </c>
      <c r="K144" s="334">
        <f t="shared" si="59"/>
        <v>0</v>
      </c>
      <c r="L144" s="307">
        <f t="shared" si="59"/>
        <v>0</v>
      </c>
      <c r="M144" s="307">
        <f t="shared" si="59"/>
        <v>0</v>
      </c>
      <c r="N144" s="307">
        <f t="shared" si="59"/>
        <v>0</v>
      </c>
      <c r="O144" s="307">
        <f t="shared" si="59"/>
        <v>-4.86</v>
      </c>
      <c r="P144" s="307">
        <f t="shared" si="59"/>
        <v>4.86</v>
      </c>
      <c r="Q144" s="334">
        <f t="shared" si="59"/>
        <v>0</v>
      </c>
      <c r="R144" s="307">
        <f t="shared" si="59"/>
        <v>0</v>
      </c>
      <c r="S144" s="307">
        <f t="shared" si="59"/>
        <v>0</v>
      </c>
      <c r="T144" s="334" t="e">
        <f t="shared" si="59"/>
        <v>#DIV/0!</v>
      </c>
      <c r="U144" s="307">
        <f t="shared" si="59"/>
        <v>0</v>
      </c>
      <c r="V144" s="307">
        <f t="shared" si="59"/>
        <v>0</v>
      </c>
      <c r="W144" s="307">
        <f t="shared" si="59"/>
        <v>0</v>
      </c>
      <c r="X144" s="334">
        <f t="shared" si="59"/>
        <v>0</v>
      </c>
      <c r="Y144" s="199" t="e">
        <f t="shared" si="51"/>
        <v>#DIV/0!</v>
      </c>
    </row>
    <row r="145" spans="4:25" ht="15" hidden="1">
      <c r="D145" s="311">
        <f>SUM(D136:D144)</f>
        <v>1304.1</v>
      </c>
      <c r="E145" s="311">
        <f>SUM(E136:E144)</f>
        <v>1304.1</v>
      </c>
      <c r="F145" s="311">
        <f>SUM(F136:F144)</f>
        <v>34.2</v>
      </c>
      <c r="G145" s="351">
        <f>SUM(G136:G144)</f>
        <v>27.669999999999998</v>
      </c>
      <c r="H145" s="311">
        <f>SUM(H136:H144)</f>
        <v>-6.529999999999999</v>
      </c>
      <c r="I145" s="189">
        <f>G145/F145</f>
        <v>0.80906432748538</v>
      </c>
      <c r="J145" s="311">
        <f aca="true" t="shared" si="60" ref="J145:P145">SUM(J136:J144)</f>
        <v>-1276.43</v>
      </c>
      <c r="K145" s="189">
        <f t="shared" si="60"/>
        <v>0.24460130998034224</v>
      </c>
      <c r="L145" s="311">
        <f t="shared" si="60"/>
        <v>0</v>
      </c>
      <c r="M145" s="311">
        <f t="shared" si="60"/>
        <v>0</v>
      </c>
      <c r="N145" s="311">
        <f t="shared" si="60"/>
        <v>0</v>
      </c>
      <c r="O145" s="311">
        <f t="shared" si="60"/>
        <v>1238.34</v>
      </c>
      <c r="P145" s="311">
        <f t="shared" si="60"/>
        <v>65.76000000000005</v>
      </c>
      <c r="Q145" s="189">
        <f>E145/O145</f>
        <v>1.053103348030428</v>
      </c>
      <c r="R145" s="311">
        <f>SUM(R136:R144)</f>
        <v>29.2</v>
      </c>
      <c r="S145" s="311">
        <f>SUM(S136:S144)</f>
        <v>-1.5300000000000011</v>
      </c>
      <c r="T145" s="189">
        <f>G145/R145</f>
        <v>0.9476027397260274</v>
      </c>
      <c r="U145" s="311">
        <f>SUM(U136:U144)</f>
        <v>34.2</v>
      </c>
      <c r="V145" s="311">
        <f>SUM(V136:V144)</f>
        <v>27.669999999999998</v>
      </c>
      <c r="W145" s="311">
        <f>SUM(W136:W144)</f>
        <v>-6.529999999999999</v>
      </c>
      <c r="X145" s="189">
        <f>V145/U145</f>
        <v>0.80906432748538</v>
      </c>
      <c r="Y145" s="199">
        <f t="shared" si="51"/>
        <v>-0.10550060830440056</v>
      </c>
    </row>
    <row r="146" spans="4:25" ht="15" hidden="1">
      <c r="D146" s="4"/>
      <c r="F146" s="78"/>
      <c r="G146" s="4"/>
      <c r="Y146" s="199">
        <f t="shared" si="51"/>
        <v>0</v>
      </c>
    </row>
    <row r="147" spans="2:25" ht="15" hidden="1">
      <c r="B147" s="312" t="s">
        <v>158</v>
      </c>
      <c r="D147" s="4"/>
      <c r="F147" s="78"/>
      <c r="G147" s="4"/>
      <c r="Y147" s="199">
        <f t="shared" si="51"/>
        <v>0</v>
      </c>
    </row>
    <row r="148" spans="2:25" ht="30.75" hidden="1">
      <c r="B148" s="313" t="s">
        <v>89</v>
      </c>
      <c r="C148" s="314">
        <v>22010300</v>
      </c>
      <c r="D148" s="295">
        <f>D60</f>
        <v>1284</v>
      </c>
      <c r="E148" s="295">
        <f aca="true" t="shared" si="61" ref="E148:X148">E60</f>
        <v>1284</v>
      </c>
      <c r="F148" s="295">
        <f t="shared" si="61"/>
        <v>89.19</v>
      </c>
      <c r="G148" s="295">
        <f t="shared" si="61"/>
        <v>89.19</v>
      </c>
      <c r="H148" s="295">
        <f t="shared" si="61"/>
        <v>0</v>
      </c>
      <c r="I148" s="315">
        <f t="shared" si="61"/>
        <v>1</v>
      </c>
      <c r="J148" s="295">
        <f t="shared" si="61"/>
        <v>-1194.81</v>
      </c>
      <c r="K148" s="315">
        <f t="shared" si="61"/>
        <v>0.0694626168224299</v>
      </c>
      <c r="L148" s="295">
        <f t="shared" si="61"/>
        <v>0</v>
      </c>
      <c r="M148" s="295">
        <f t="shared" si="61"/>
        <v>0</v>
      </c>
      <c r="N148" s="295">
        <f t="shared" si="61"/>
        <v>0</v>
      </c>
      <c r="O148" s="295">
        <f t="shared" si="61"/>
        <v>1205.14</v>
      </c>
      <c r="P148" s="295">
        <f t="shared" si="61"/>
        <v>78.8599999999999</v>
      </c>
      <c r="Q148" s="315">
        <f t="shared" si="61"/>
        <v>1.0654363808354215</v>
      </c>
      <c r="R148" s="295">
        <f t="shared" si="61"/>
        <v>89.45</v>
      </c>
      <c r="S148" s="295">
        <f t="shared" si="61"/>
        <v>-0.2600000000000051</v>
      </c>
      <c r="T148" s="315">
        <f t="shared" si="61"/>
        <v>0.9970933482392398</v>
      </c>
      <c r="U148" s="295">
        <f t="shared" si="61"/>
        <v>89.19</v>
      </c>
      <c r="V148" s="295">
        <f t="shared" si="61"/>
        <v>89.19</v>
      </c>
      <c r="W148" s="295">
        <f t="shared" si="61"/>
        <v>0</v>
      </c>
      <c r="X148" s="315">
        <f t="shared" si="61"/>
        <v>1</v>
      </c>
      <c r="Y148" s="199">
        <f t="shared" si="51"/>
        <v>-0.06834303259618169</v>
      </c>
    </row>
    <row r="149" spans="2:25" ht="15" hidden="1">
      <c r="B149" s="313" t="s">
        <v>106</v>
      </c>
      <c r="C149" s="314">
        <v>22010200</v>
      </c>
      <c r="D149" s="295">
        <f>D61</f>
        <v>0</v>
      </c>
      <c r="E149" s="295">
        <f aca="true" t="shared" si="62" ref="E149:X149">E61</f>
        <v>0</v>
      </c>
      <c r="F149" s="295">
        <f t="shared" si="62"/>
        <v>0</v>
      </c>
      <c r="G149" s="295">
        <f t="shared" si="62"/>
        <v>0</v>
      </c>
      <c r="H149" s="295">
        <f t="shared" si="62"/>
        <v>0</v>
      </c>
      <c r="I149" s="315" t="e">
        <f t="shared" si="62"/>
        <v>#DIV/0!</v>
      </c>
      <c r="J149" s="295">
        <f t="shared" si="62"/>
        <v>0</v>
      </c>
      <c r="K149" s="315" t="e">
        <f t="shared" si="62"/>
        <v>#DIV/0!</v>
      </c>
      <c r="L149" s="295">
        <f t="shared" si="62"/>
        <v>0</v>
      </c>
      <c r="M149" s="295">
        <f t="shared" si="62"/>
        <v>0</v>
      </c>
      <c r="N149" s="295">
        <f t="shared" si="62"/>
        <v>0</v>
      </c>
      <c r="O149" s="295">
        <f t="shared" si="62"/>
        <v>23.38</v>
      </c>
      <c r="P149" s="295">
        <f t="shared" si="62"/>
        <v>-23.38</v>
      </c>
      <c r="Q149" s="315">
        <f t="shared" si="62"/>
        <v>0</v>
      </c>
      <c r="R149" s="295">
        <f t="shared" si="62"/>
        <v>0</v>
      </c>
      <c r="S149" s="295">
        <f t="shared" si="62"/>
        <v>0</v>
      </c>
      <c r="T149" s="315">
        <f t="shared" si="62"/>
        <v>0</v>
      </c>
      <c r="U149" s="295">
        <f t="shared" si="62"/>
        <v>0</v>
      </c>
      <c r="V149" s="295">
        <f t="shared" si="62"/>
        <v>0</v>
      </c>
      <c r="W149" s="295">
        <f t="shared" si="62"/>
        <v>0</v>
      </c>
      <c r="X149" s="315" t="e">
        <f t="shared" si="62"/>
        <v>#DIV/0!</v>
      </c>
      <c r="Y149" s="199">
        <f t="shared" si="51"/>
        <v>0</v>
      </c>
    </row>
    <row r="150" spans="2:25" ht="15" hidden="1">
      <c r="B150" s="316" t="s">
        <v>65</v>
      </c>
      <c r="C150" s="317">
        <v>22012500</v>
      </c>
      <c r="D150" s="318">
        <f>D62</f>
        <v>21260</v>
      </c>
      <c r="E150" s="318">
        <f aca="true" t="shared" si="63" ref="E150:X150">E62</f>
        <v>21260</v>
      </c>
      <c r="F150" s="318">
        <f t="shared" si="63"/>
        <v>1890</v>
      </c>
      <c r="G150" s="318">
        <f t="shared" si="63"/>
        <v>1894.1</v>
      </c>
      <c r="H150" s="318">
        <f t="shared" si="63"/>
        <v>4.099999999999909</v>
      </c>
      <c r="I150" s="319">
        <f t="shared" si="63"/>
        <v>1.002169312169312</v>
      </c>
      <c r="J150" s="318">
        <f t="shared" si="63"/>
        <v>-19365.9</v>
      </c>
      <c r="K150" s="319">
        <f t="shared" si="63"/>
        <v>0.08909219190968955</v>
      </c>
      <c r="L150" s="318">
        <f t="shared" si="63"/>
        <v>0</v>
      </c>
      <c r="M150" s="318">
        <f t="shared" si="63"/>
        <v>0</v>
      </c>
      <c r="N150" s="318">
        <f t="shared" si="63"/>
        <v>0</v>
      </c>
      <c r="O150" s="318">
        <f t="shared" si="63"/>
        <v>20110.14</v>
      </c>
      <c r="P150" s="318">
        <f t="shared" si="63"/>
        <v>1149.8600000000006</v>
      </c>
      <c r="Q150" s="319">
        <f t="shared" si="63"/>
        <v>1.0571781200926498</v>
      </c>
      <c r="R150" s="318">
        <f t="shared" si="63"/>
        <v>1052.56</v>
      </c>
      <c r="S150" s="318">
        <f t="shared" si="63"/>
        <v>841.54</v>
      </c>
      <c r="T150" s="319">
        <f t="shared" si="63"/>
        <v>1.7995173671809683</v>
      </c>
      <c r="U150" s="318">
        <f t="shared" si="63"/>
        <v>1890</v>
      </c>
      <c r="V150" s="318">
        <f t="shared" si="63"/>
        <v>1894.1</v>
      </c>
      <c r="W150" s="318">
        <f t="shared" si="63"/>
        <v>4.099999999999909</v>
      </c>
      <c r="X150" s="319">
        <f t="shared" si="63"/>
        <v>1.002169312169312</v>
      </c>
      <c r="Y150" s="199">
        <f t="shared" si="51"/>
        <v>0.7423392470883186</v>
      </c>
    </row>
    <row r="151" spans="2:25" ht="30.75" hidden="1">
      <c r="B151" s="316" t="s">
        <v>86</v>
      </c>
      <c r="C151" s="317">
        <v>22012600</v>
      </c>
      <c r="D151" s="318">
        <f>D63</f>
        <v>767</v>
      </c>
      <c r="E151" s="318">
        <f aca="true" t="shared" si="64" ref="E151:X151">E63</f>
        <v>767</v>
      </c>
      <c r="F151" s="318">
        <f t="shared" si="64"/>
        <v>57</v>
      </c>
      <c r="G151" s="318">
        <f t="shared" si="64"/>
        <v>59.37</v>
      </c>
      <c r="H151" s="318">
        <f t="shared" si="64"/>
        <v>2.3699999999999974</v>
      </c>
      <c r="I151" s="319">
        <f t="shared" si="64"/>
        <v>1.041578947368421</v>
      </c>
      <c r="J151" s="318">
        <f t="shared" si="64"/>
        <v>-707.63</v>
      </c>
      <c r="K151" s="319">
        <f t="shared" si="64"/>
        <v>0.07740547588005214</v>
      </c>
      <c r="L151" s="318">
        <f t="shared" si="64"/>
        <v>0</v>
      </c>
      <c r="M151" s="318">
        <f t="shared" si="64"/>
        <v>0</v>
      </c>
      <c r="N151" s="318">
        <f t="shared" si="64"/>
        <v>0</v>
      </c>
      <c r="O151" s="318">
        <f t="shared" si="64"/>
        <v>710.04</v>
      </c>
      <c r="P151" s="318">
        <f t="shared" si="64"/>
        <v>56.960000000000036</v>
      </c>
      <c r="Q151" s="319">
        <f t="shared" si="64"/>
        <v>1.0802208326291478</v>
      </c>
      <c r="R151" s="318">
        <f t="shared" si="64"/>
        <v>44.53</v>
      </c>
      <c r="S151" s="318">
        <f t="shared" si="64"/>
        <v>14.839999999999996</v>
      </c>
      <c r="T151" s="319">
        <f t="shared" si="64"/>
        <v>1.3332584774309453</v>
      </c>
      <c r="U151" s="318">
        <f t="shared" si="64"/>
        <v>57</v>
      </c>
      <c r="V151" s="318">
        <f t="shared" si="64"/>
        <v>59.37</v>
      </c>
      <c r="W151" s="318">
        <f t="shared" si="64"/>
        <v>2.3699999999999974</v>
      </c>
      <c r="X151" s="319">
        <f t="shared" si="64"/>
        <v>1.041578947368421</v>
      </c>
      <c r="Y151" s="199">
        <f t="shared" si="51"/>
        <v>0.25303764480179747</v>
      </c>
    </row>
    <row r="152" spans="2:25" ht="30.75" hidden="1">
      <c r="B152" s="316" t="s">
        <v>90</v>
      </c>
      <c r="C152" s="317">
        <v>22012900</v>
      </c>
      <c r="D152" s="318">
        <f>D64</f>
        <v>44</v>
      </c>
      <c r="E152" s="318">
        <f aca="true" t="shared" si="65" ref="E152:X152">E64</f>
        <v>44</v>
      </c>
      <c r="F152" s="318">
        <f t="shared" si="65"/>
        <v>1</v>
      </c>
      <c r="G152" s="318">
        <f t="shared" si="65"/>
        <v>1.06</v>
      </c>
      <c r="H152" s="318">
        <f t="shared" si="65"/>
        <v>0.06000000000000005</v>
      </c>
      <c r="I152" s="319">
        <f t="shared" si="65"/>
        <v>1.06</v>
      </c>
      <c r="J152" s="318">
        <f t="shared" si="65"/>
        <v>-42.94</v>
      </c>
      <c r="K152" s="319">
        <f t="shared" si="65"/>
        <v>0.024090909090909093</v>
      </c>
      <c r="L152" s="318">
        <f t="shared" si="65"/>
        <v>0</v>
      </c>
      <c r="M152" s="318">
        <f t="shared" si="65"/>
        <v>0</v>
      </c>
      <c r="N152" s="318">
        <f t="shared" si="65"/>
        <v>0</v>
      </c>
      <c r="O152" s="318">
        <f t="shared" si="65"/>
        <v>41.44</v>
      </c>
      <c r="P152" s="318">
        <f t="shared" si="65"/>
        <v>2.5600000000000023</v>
      </c>
      <c r="Q152" s="319">
        <f t="shared" si="65"/>
        <v>1.0617760617760619</v>
      </c>
      <c r="R152" s="318">
        <f t="shared" si="65"/>
        <v>0</v>
      </c>
      <c r="S152" s="318">
        <f t="shared" si="65"/>
        <v>1.06</v>
      </c>
      <c r="T152" s="319" t="e">
        <f t="shared" si="65"/>
        <v>#DIV/0!</v>
      </c>
      <c r="U152" s="318">
        <f t="shared" si="65"/>
        <v>1</v>
      </c>
      <c r="V152" s="318">
        <f t="shared" si="65"/>
        <v>1.06</v>
      </c>
      <c r="W152" s="318">
        <f t="shared" si="65"/>
        <v>0.06000000000000005</v>
      </c>
      <c r="X152" s="319">
        <f t="shared" si="65"/>
        <v>1.06</v>
      </c>
      <c r="Y152" s="199" t="e">
        <f t="shared" si="51"/>
        <v>#DIV/0!</v>
      </c>
    </row>
    <row r="153" spans="2:25" ht="15" hidden="1">
      <c r="B153" s="312" t="s">
        <v>158</v>
      </c>
      <c r="C153" s="320">
        <v>22010000</v>
      </c>
      <c r="D153" s="311">
        <f>SUM(D148:D152)</f>
        <v>23355</v>
      </c>
      <c r="E153" s="311">
        <f aca="true" t="shared" si="66" ref="E153:W153">SUM(E148:E152)</f>
        <v>23355</v>
      </c>
      <c r="F153" s="311">
        <f t="shared" si="66"/>
        <v>2037.19</v>
      </c>
      <c r="G153" s="311">
        <f t="shared" si="66"/>
        <v>2043.7199999999998</v>
      </c>
      <c r="H153" s="311">
        <f t="shared" si="66"/>
        <v>6.529999999999907</v>
      </c>
      <c r="I153" s="189">
        <f>G153/F153</f>
        <v>1.0032053956675615</v>
      </c>
      <c r="J153" s="311">
        <f t="shared" si="66"/>
        <v>-21311.280000000002</v>
      </c>
      <c r="K153" s="189">
        <f>G153/E153</f>
        <v>0.0875067437379576</v>
      </c>
      <c r="L153" s="311">
        <f t="shared" si="66"/>
        <v>0</v>
      </c>
      <c r="M153" s="311">
        <f t="shared" si="66"/>
        <v>0</v>
      </c>
      <c r="N153" s="311">
        <f t="shared" si="66"/>
        <v>0</v>
      </c>
      <c r="O153" s="311">
        <f t="shared" si="66"/>
        <v>22090.14</v>
      </c>
      <c r="P153" s="311">
        <f t="shared" si="66"/>
        <v>1264.8600000000006</v>
      </c>
      <c r="Q153" s="189">
        <f>E153/O153</f>
        <v>1.0572590304995804</v>
      </c>
      <c r="R153" s="311">
        <f t="shared" si="66"/>
        <v>1186.54</v>
      </c>
      <c r="S153" s="311">
        <f t="shared" si="66"/>
        <v>857.18</v>
      </c>
      <c r="T153" s="189">
        <f>G153/R153</f>
        <v>1.7224198088560014</v>
      </c>
      <c r="U153" s="311">
        <f t="shared" si="66"/>
        <v>2037.19</v>
      </c>
      <c r="V153" s="311">
        <f t="shared" si="66"/>
        <v>2043.7199999999998</v>
      </c>
      <c r="W153" s="311">
        <f t="shared" si="66"/>
        <v>6.529999999999907</v>
      </c>
      <c r="X153" s="189">
        <f>V153/U153</f>
        <v>1.0032053956675615</v>
      </c>
      <c r="Y153" s="199">
        <f t="shared" si="51"/>
        <v>0.6651607783564211</v>
      </c>
    </row>
    <row r="154" spans="4:25" ht="15" hidden="1">
      <c r="D154" s="4"/>
      <c r="F154" s="78"/>
      <c r="G154" s="4"/>
      <c r="Y154" s="199"/>
    </row>
    <row r="155" spans="4:25" ht="15" hidden="1">
      <c r="D155" s="4"/>
      <c r="F155" s="78"/>
      <c r="G155" s="4"/>
      <c r="Y155" s="199"/>
    </row>
    <row r="156" spans="2:25" ht="15" hidden="1">
      <c r="B156" s="312" t="s">
        <v>159</v>
      </c>
      <c r="D156" s="4"/>
      <c r="F156" s="78"/>
      <c r="G156" s="4"/>
      <c r="Y156" s="199"/>
    </row>
    <row r="157" spans="2:25" ht="15" hidden="1">
      <c r="B157" s="321" t="s">
        <v>13</v>
      </c>
      <c r="C157" s="294" t="s">
        <v>19</v>
      </c>
      <c r="D157" s="310">
        <f>D72</f>
        <v>8170</v>
      </c>
      <c r="E157" s="310">
        <f aca="true" t="shared" si="67" ref="E157:X157">E72</f>
        <v>8170</v>
      </c>
      <c r="F157" s="310">
        <f t="shared" si="67"/>
        <v>568.65</v>
      </c>
      <c r="G157" s="310">
        <f t="shared" si="67"/>
        <v>568.65</v>
      </c>
      <c r="H157" s="310">
        <f t="shared" si="67"/>
        <v>0</v>
      </c>
      <c r="I157" s="309">
        <f t="shared" si="67"/>
        <v>1</v>
      </c>
      <c r="J157" s="310">
        <f t="shared" si="67"/>
        <v>-7601.35</v>
      </c>
      <c r="K157" s="309">
        <f t="shared" si="67"/>
        <v>0.06960220318237453</v>
      </c>
      <c r="L157" s="310">
        <f t="shared" si="67"/>
        <v>0</v>
      </c>
      <c r="M157" s="310">
        <f t="shared" si="67"/>
        <v>0</v>
      </c>
      <c r="N157" s="310">
        <f t="shared" si="67"/>
        <v>0</v>
      </c>
      <c r="O157" s="310">
        <f t="shared" si="67"/>
        <v>8086.92</v>
      </c>
      <c r="P157" s="310">
        <f t="shared" si="67"/>
        <v>83.07999999999993</v>
      </c>
      <c r="Q157" s="309">
        <f t="shared" si="67"/>
        <v>1.0102733797292418</v>
      </c>
      <c r="R157" s="310">
        <f t="shared" si="67"/>
        <v>2247.33</v>
      </c>
      <c r="S157" s="310">
        <f t="shared" si="67"/>
        <v>-1678.6799999999998</v>
      </c>
      <c r="T157" s="309">
        <f t="shared" si="67"/>
        <v>0.2530335998718479</v>
      </c>
      <c r="U157" s="310">
        <f t="shared" si="67"/>
        <v>568.65</v>
      </c>
      <c r="V157" s="310">
        <f t="shared" si="67"/>
        <v>568.65</v>
      </c>
      <c r="W157" s="310">
        <f t="shared" si="67"/>
        <v>0</v>
      </c>
      <c r="X157" s="309">
        <f t="shared" si="67"/>
        <v>1</v>
      </c>
      <c r="Y157" s="199">
        <f t="shared" si="51"/>
        <v>-0.7572397798573939</v>
      </c>
    </row>
    <row r="158" spans="2:25" ht="46.5" hidden="1">
      <c r="B158" s="321" t="s">
        <v>38</v>
      </c>
      <c r="C158" s="294">
        <v>24061900</v>
      </c>
      <c r="D158" s="310">
        <f>D76</f>
        <v>174.4</v>
      </c>
      <c r="E158" s="310">
        <f aca="true" t="shared" si="68" ref="E158:X158">E76</f>
        <v>174.4</v>
      </c>
      <c r="F158" s="310">
        <f t="shared" si="68"/>
        <v>0</v>
      </c>
      <c r="G158" s="310">
        <f t="shared" si="68"/>
        <v>0</v>
      </c>
      <c r="H158" s="310">
        <f t="shared" si="68"/>
        <v>0</v>
      </c>
      <c r="I158" s="309" t="e">
        <f t="shared" si="68"/>
        <v>#DIV/0!</v>
      </c>
      <c r="J158" s="310">
        <f t="shared" si="68"/>
        <v>-174.4</v>
      </c>
      <c r="K158" s="309">
        <f t="shared" si="68"/>
        <v>0</v>
      </c>
      <c r="L158" s="310">
        <f t="shared" si="68"/>
        <v>0</v>
      </c>
      <c r="M158" s="310">
        <f t="shared" si="68"/>
        <v>0</v>
      </c>
      <c r="N158" s="310">
        <f t="shared" si="68"/>
        <v>0</v>
      </c>
      <c r="O158" s="310">
        <f t="shared" si="68"/>
        <v>142.18</v>
      </c>
      <c r="P158" s="310">
        <f t="shared" si="68"/>
        <v>32.22</v>
      </c>
      <c r="Q158" s="309">
        <f t="shared" si="68"/>
        <v>1.2266141510761006</v>
      </c>
      <c r="R158" s="310">
        <f t="shared" si="68"/>
        <v>32.89</v>
      </c>
      <c r="S158" s="310">
        <f t="shared" si="68"/>
        <v>-32.89</v>
      </c>
      <c r="T158" s="309">
        <f t="shared" si="68"/>
        <v>0</v>
      </c>
      <c r="U158" s="310">
        <f t="shared" si="68"/>
        <v>0</v>
      </c>
      <c r="V158" s="310">
        <f t="shared" si="68"/>
        <v>0</v>
      </c>
      <c r="W158" s="310">
        <f t="shared" si="68"/>
        <v>0</v>
      </c>
      <c r="X158" s="309" t="e">
        <f t="shared" si="68"/>
        <v>#DIV/0!</v>
      </c>
      <c r="Y158" s="199">
        <f t="shared" si="51"/>
        <v>-1.2266141510761006</v>
      </c>
    </row>
    <row r="159" spans="2:25" ht="15" hidden="1">
      <c r="B159" s="312" t="s">
        <v>159</v>
      </c>
      <c r="C159" s="322">
        <v>24060000</v>
      </c>
      <c r="D159" s="311">
        <f>SUM(D157:D158)</f>
        <v>8344.4</v>
      </c>
      <c r="E159" s="311">
        <f aca="true" t="shared" si="69" ref="E159:W159">SUM(E157:E158)</f>
        <v>8344.4</v>
      </c>
      <c r="F159" s="311">
        <f t="shared" si="69"/>
        <v>568.65</v>
      </c>
      <c r="G159" s="311">
        <f t="shared" si="69"/>
        <v>568.65</v>
      </c>
      <c r="H159" s="311">
        <f t="shared" si="69"/>
        <v>0</v>
      </c>
      <c r="I159" s="189">
        <f>G159/F159</f>
        <v>1</v>
      </c>
      <c r="J159" s="311">
        <f t="shared" si="69"/>
        <v>-7775.75</v>
      </c>
      <c r="K159" s="189">
        <f>G159/E159</f>
        <v>0.06814750011984085</v>
      </c>
      <c r="L159" s="311">
        <f t="shared" si="69"/>
        <v>0</v>
      </c>
      <c r="M159" s="311">
        <f t="shared" si="69"/>
        <v>0</v>
      </c>
      <c r="N159" s="311">
        <f t="shared" si="69"/>
        <v>0</v>
      </c>
      <c r="O159" s="311">
        <f t="shared" si="69"/>
        <v>8229.1</v>
      </c>
      <c r="P159" s="311">
        <f t="shared" si="69"/>
        <v>115.29999999999993</v>
      </c>
      <c r="Q159" s="189">
        <f>E159/O159</f>
        <v>1.0140112527493892</v>
      </c>
      <c r="R159" s="311">
        <f t="shared" si="69"/>
        <v>2280.22</v>
      </c>
      <c r="S159" s="311">
        <f t="shared" si="69"/>
        <v>-1711.57</v>
      </c>
      <c r="T159" s="189">
        <f>G159/R159</f>
        <v>0.24938383138469097</v>
      </c>
      <c r="U159" s="311">
        <f t="shared" si="69"/>
        <v>568.65</v>
      </c>
      <c r="V159" s="311">
        <f t="shared" si="69"/>
        <v>568.65</v>
      </c>
      <c r="W159" s="311">
        <f t="shared" si="69"/>
        <v>0</v>
      </c>
      <c r="X159" s="189">
        <f>V159/U159</f>
        <v>1</v>
      </c>
      <c r="Y159" s="199">
        <f t="shared" si="51"/>
        <v>-0.7646274213646982</v>
      </c>
    </row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</sheetData>
  <sheetProtection/>
  <mergeCells count="28">
    <mergeCell ref="B109:C109"/>
    <mergeCell ref="G109:H109"/>
    <mergeCell ref="G110:H110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2018-04-19T07:56:17Z</cp:lastPrinted>
  <dcterms:created xsi:type="dcterms:W3CDTF">2003-07-28T11:27:56Z</dcterms:created>
  <dcterms:modified xsi:type="dcterms:W3CDTF">2018-04-19T08:06:18Z</dcterms:modified>
  <cp:category/>
  <cp:version/>
  <cp:contentType/>
  <cp:contentStatus/>
</cp:coreProperties>
</file>